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CEETEPS\Aulas\Materiais\AI\05 - Planilhas Eletrônicas\Microsoft Office Excel\Exercícios\04 - Ficha Técnica\Ficha Técnica Gastronomia\"/>
    </mc:Choice>
  </mc:AlternateContent>
  <xr:revisionPtr revIDLastSave="0" documentId="13_ncr:1_{AA5C9B8B-819C-4AEF-B873-55E05B8FA375}" xr6:coauthVersionLast="47" xr6:coauthVersionMax="47" xr10:uidLastSave="{00000000-0000-0000-0000-000000000000}"/>
  <bookViews>
    <workbookView xWindow="-120" yWindow="-120" windowWidth="20730" windowHeight="11040" xr2:uid="{405E57F9-87DD-410C-909E-DAC1C5CDCB7A}"/>
  </bookViews>
  <sheets>
    <sheet name="Ficha Técnica" sheetId="1" r:id="rId1"/>
    <sheet name="Cadastro de Itens" sheetId="2" r:id="rId2"/>
    <sheet name="Receitas" sheetId="3" r:id="rId3"/>
    <sheet name="Receitas x Ingredientes" sheetId="4" r:id="rId4"/>
  </sheets>
  <definedNames>
    <definedName name="_xlnm._FilterDatabase" localSheetId="1" hidden="1">'Cadastro de Itens'!$A$3:$F$199</definedName>
    <definedName name="_xlnm._FilterDatabase" localSheetId="2" hidden="1">Receitas!$A$1:$C$1</definedName>
    <definedName name="_xlnm._FilterDatabase" localSheetId="3" hidden="1">'Receitas x Ingredientes'!$A$1:$J$1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3" i="1"/>
  <c r="B5" i="1" s="1"/>
  <c r="B2" i="1"/>
  <c r="C2" i="1" s="1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3" i="1" s="1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G2" i="4"/>
  <c r="F24" i="4"/>
  <c r="I24" i="4" s="1"/>
  <c r="F23" i="4"/>
  <c r="F22" i="4"/>
  <c r="I22" i="4" s="1"/>
  <c r="F21" i="4"/>
  <c r="I21" i="4" s="1"/>
  <c r="F20" i="4"/>
  <c r="I20" i="4" s="1"/>
  <c r="F19" i="4"/>
  <c r="I19" i="4" s="1"/>
  <c r="F18" i="4"/>
  <c r="I18" i="4" s="1"/>
  <c r="F17" i="4"/>
  <c r="I17" i="4" s="1"/>
  <c r="F16" i="4"/>
  <c r="I16" i="4" s="1"/>
  <c r="F15" i="4"/>
  <c r="I15" i="4" s="1"/>
  <c r="F14" i="4"/>
  <c r="I14" i="4" s="1"/>
  <c r="F13" i="4"/>
  <c r="I13" i="4" s="1"/>
  <c r="F12" i="4"/>
  <c r="I12" i="4" s="1"/>
  <c r="F11" i="4"/>
  <c r="I11" i="4" s="1"/>
  <c r="F10" i="4"/>
  <c r="F9" i="4"/>
  <c r="F8" i="4"/>
  <c r="I8" i="4" s="1"/>
  <c r="F7" i="4"/>
  <c r="I7" i="4" s="1"/>
  <c r="F6" i="4"/>
  <c r="I6" i="4" s="1"/>
  <c r="F5" i="4"/>
  <c r="I5" i="4" s="1"/>
  <c r="F4" i="4"/>
  <c r="I4" i="4" s="1"/>
  <c r="F3" i="4"/>
  <c r="I3" i="4" s="1"/>
  <c r="F2" i="4"/>
  <c r="I2" i="4" s="1"/>
  <c r="G24" i="4"/>
  <c r="G23" i="4"/>
  <c r="I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I10" i="4"/>
  <c r="G9" i="4"/>
  <c r="I9" i="4"/>
  <c r="G8" i="4"/>
  <c r="G7" i="4"/>
  <c r="G6" i="4"/>
  <c r="G5" i="4"/>
  <c r="G4" i="4"/>
  <c r="G3" i="4"/>
  <c r="C11" i="1" l="1"/>
  <c r="F11" i="1" s="1"/>
  <c r="I11" i="1" s="1"/>
  <c r="C13" i="1"/>
  <c r="F13" i="1" s="1"/>
  <c r="I13" i="1" s="1"/>
  <c r="B9" i="1"/>
  <c r="O9" i="1" s="1"/>
  <c r="B11" i="1"/>
  <c r="O11" i="1" s="1"/>
  <c r="B13" i="1"/>
  <c r="O13" i="1" s="1"/>
  <c r="A7" i="1"/>
  <c r="D7" i="1" s="1"/>
  <c r="D9" i="1"/>
  <c r="D11" i="1"/>
  <c r="D13" i="1"/>
  <c r="C9" i="1"/>
  <c r="F9" i="1" s="1"/>
  <c r="I9" i="1" s="1"/>
  <c r="H7" i="1"/>
  <c r="H9" i="1"/>
  <c r="H11" i="1"/>
  <c r="H13" i="1"/>
  <c r="J7" i="1"/>
  <c r="J9" i="1"/>
  <c r="J11" i="1"/>
  <c r="J13" i="1"/>
  <c r="A8" i="1"/>
  <c r="A10" i="1"/>
  <c r="A12" i="1"/>
  <c r="A14" i="1"/>
  <c r="B8" i="1"/>
  <c r="O8" i="1" s="1"/>
  <c r="B10" i="1"/>
  <c r="O10" i="1" s="1"/>
  <c r="B12" i="1"/>
  <c r="O12" i="1" s="1"/>
  <c r="B14" i="1"/>
  <c r="C8" i="1"/>
  <c r="F8" i="1" s="1"/>
  <c r="I8" i="1" s="1"/>
  <c r="C10" i="1"/>
  <c r="F10" i="1" s="1"/>
  <c r="I10" i="1" s="1"/>
  <c r="C12" i="1"/>
  <c r="F12" i="1" s="1"/>
  <c r="I12" i="1" s="1"/>
  <c r="C14" i="1"/>
  <c r="F14" i="1" s="1"/>
  <c r="I14" i="1" s="1"/>
  <c r="D8" i="1"/>
  <c r="D10" i="1"/>
  <c r="D12" i="1"/>
  <c r="D14" i="1"/>
  <c r="H8" i="1"/>
  <c r="H10" i="1"/>
  <c r="H12" i="1"/>
  <c r="H14" i="1"/>
  <c r="J8" i="1"/>
  <c r="J10" i="1"/>
  <c r="J12" i="1"/>
  <c r="J14" i="1"/>
  <c r="A9" i="1"/>
  <c r="A11" i="1"/>
  <c r="E9" i="1" l="1"/>
  <c r="L9" i="1" s="1"/>
  <c r="M9" i="1" s="1"/>
  <c r="P9" i="1" s="1"/>
  <c r="E14" i="1"/>
  <c r="L14" i="1" s="1"/>
  <c r="M14" i="1" s="1"/>
  <c r="P14" i="1" s="1"/>
  <c r="O14" i="1"/>
  <c r="E12" i="1"/>
  <c r="L12" i="1" s="1"/>
  <c r="M12" i="1" s="1"/>
  <c r="P12" i="1" s="1"/>
  <c r="E11" i="1"/>
  <c r="L11" i="1" s="1"/>
  <c r="M11" i="1" s="1"/>
  <c r="P11" i="1" s="1"/>
  <c r="E13" i="1"/>
  <c r="L13" i="1" s="1"/>
  <c r="M13" i="1" s="1"/>
  <c r="P13" i="1" s="1"/>
  <c r="C7" i="1"/>
  <c r="F7" i="1" s="1"/>
  <c r="I7" i="1" s="1"/>
  <c r="B7" i="1"/>
  <c r="O7" i="1" s="1"/>
  <c r="E8" i="1"/>
  <c r="L8" i="1" s="1"/>
  <c r="M8" i="1" s="1"/>
  <c r="P8" i="1" s="1"/>
  <c r="E10" i="1"/>
  <c r="L10" i="1" s="1"/>
  <c r="M10" i="1" s="1"/>
  <c r="P10" i="1" s="1"/>
  <c r="E7" i="1" l="1"/>
  <c r="L7" i="1" s="1"/>
  <c r="M7" i="1" s="1"/>
  <c r="P7" i="1" l="1"/>
  <c r="P16" i="1"/>
  <c r="P17" i="1" s="1"/>
  <c r="P19" i="1" s="1"/>
</calcChain>
</file>

<file path=xl/sharedStrings.xml><?xml version="1.0" encoding="utf-8"?>
<sst xmlns="http://schemas.openxmlformats.org/spreadsheetml/2006/main" count="686" uniqueCount="247">
  <si>
    <t>Rendimento:</t>
  </si>
  <si>
    <t>Produto</t>
  </si>
  <si>
    <t>Custo Total</t>
  </si>
  <si>
    <t>Custo Porção</t>
  </si>
  <si>
    <t>Modo de preparo:</t>
  </si>
  <si>
    <t>ITENS</t>
  </si>
  <si>
    <t>CATEGORIA</t>
  </si>
  <si>
    <t>UNIDADE</t>
  </si>
  <si>
    <t>VALOR</t>
  </si>
  <si>
    <t>QTD</t>
  </si>
  <si>
    <t>EMBALAGEM</t>
  </si>
  <si>
    <t>g</t>
  </si>
  <si>
    <t>ml</t>
  </si>
  <si>
    <t>R$</t>
  </si>
  <si>
    <t>un</t>
  </si>
  <si>
    <t>RENDIMENTO</t>
  </si>
  <si>
    <t>Embalagem</t>
  </si>
  <si>
    <t>Unitário</t>
  </si>
  <si>
    <t>Qtd</t>
  </si>
  <si>
    <t>Custo</t>
  </si>
  <si>
    <t>Preço de venda (porção)</t>
  </si>
  <si>
    <t>Preparo:</t>
  </si>
  <si>
    <t>Qtd Bruta</t>
  </si>
  <si>
    <t>Rendim</t>
  </si>
  <si>
    <t>% Lucro</t>
  </si>
  <si>
    <t>Abóbora Cabotiá</t>
  </si>
  <si>
    <t>Hortifruti</t>
  </si>
  <si>
    <t>Abobrinha Italiana</t>
  </si>
  <si>
    <t>Acém Bovino</t>
  </si>
  <si>
    <t>Açougue</t>
  </si>
  <si>
    <t>Açúcar Refinado</t>
  </si>
  <si>
    <t>Mercearia</t>
  </si>
  <si>
    <t>Agrião Maço</t>
  </si>
  <si>
    <t>Água Mineral</t>
  </si>
  <si>
    <t>Bebidas</t>
  </si>
  <si>
    <t>Aguardente de Cana</t>
  </si>
  <si>
    <t>Alcaparras</t>
  </si>
  <si>
    <t>Alecrim Fresco</t>
  </si>
  <si>
    <t>Alface Americana</t>
  </si>
  <si>
    <t>Alface Crespa</t>
  </si>
  <si>
    <t>Alho Descascado</t>
  </si>
  <si>
    <t>Alho Inteiro</t>
  </si>
  <si>
    <t>Alho Poró</t>
  </si>
  <si>
    <t>Amêndoa em Lascas</t>
  </si>
  <si>
    <t>Amêndoa Inteira Crua</t>
  </si>
  <si>
    <t>Amido de Milho</t>
  </si>
  <si>
    <t>Amendoim Torrado</t>
  </si>
  <si>
    <t>Arroz Arbóreo</t>
  </si>
  <si>
    <t>Arroz Branco T1</t>
  </si>
  <si>
    <t>Atum em Lata</t>
  </si>
  <si>
    <t>Aveia em Flocos</t>
  </si>
  <si>
    <t>Azeite de Oliva EV</t>
  </si>
  <si>
    <t>Azeitona Verde s/ Caroço</t>
  </si>
  <si>
    <t>Bacon em Cubos</t>
  </si>
  <si>
    <t>Bacon Manta</t>
  </si>
  <si>
    <t>Banana Nanica</t>
  </si>
  <si>
    <t>Banana Prata</t>
  </si>
  <si>
    <t>Batata Doce</t>
  </si>
  <si>
    <t>Batata Inglesa</t>
  </si>
  <si>
    <t>Batata Palha</t>
  </si>
  <si>
    <t>Baunilha Essência</t>
  </si>
  <si>
    <t>Berinjela</t>
  </si>
  <si>
    <t>Beterraba</t>
  </si>
  <si>
    <t>Biscoito Maizena</t>
  </si>
  <si>
    <t>Bisteca Suína</t>
  </si>
  <si>
    <t>Brócolis Ninja</t>
  </si>
  <si>
    <t>Cação Posta</t>
  </si>
  <si>
    <t>Peixaria</t>
  </si>
  <si>
    <t>Café em Pó</t>
  </si>
  <si>
    <t>Caldo de Galinha Pó</t>
  </si>
  <si>
    <t>Camarão Médio Limpo</t>
  </si>
  <si>
    <t>Canela em Pó</t>
  </si>
  <si>
    <t>Canela em Rama</t>
  </si>
  <si>
    <t>Canjica de Milho</t>
  </si>
  <si>
    <t>Capa de Filé</t>
  </si>
  <si>
    <t>Carne Moída de Primeira</t>
  </si>
  <si>
    <t>Carne Moída de Segunda</t>
  </si>
  <si>
    <t>Carne Seca</t>
  </si>
  <si>
    <t>Castanha de Caju</t>
  </si>
  <si>
    <t>Castanha do Pará</t>
  </si>
  <si>
    <t>Cebola Branca</t>
  </si>
  <si>
    <t>Cebola Roxa</t>
  </si>
  <si>
    <t>Cebolinha Maço</t>
  </si>
  <si>
    <t>Cenoura</t>
  </si>
  <si>
    <t>Cerveja Pilsen</t>
  </si>
  <si>
    <t>Champignon Inteiro</t>
  </si>
  <si>
    <t>Chá Mate em Saco</t>
  </si>
  <si>
    <t>Cheiro Verde Maço</t>
  </si>
  <si>
    <t>Chocolate em Pó 50%</t>
  </si>
  <si>
    <t>Chocolate Meio Amargo</t>
  </si>
  <si>
    <t>Chuchu</t>
  </si>
  <si>
    <t>Clara de Ovo Pasteurizada</t>
  </si>
  <si>
    <t>Laticínios</t>
  </si>
  <si>
    <t>Coco Ralado s/ Açúcar</t>
  </si>
  <si>
    <t>Coentro Maço</t>
  </si>
  <si>
    <t>Cogumelo Paris Fresco</t>
  </si>
  <si>
    <t>Colorau</t>
  </si>
  <si>
    <t>Cominho em Pó</t>
  </si>
  <si>
    <t>Contra Filé Bovino</t>
  </si>
  <si>
    <t>Coração de Frango</t>
  </si>
  <si>
    <t>Costela Bovina</t>
  </si>
  <si>
    <t>Costelinha Suína</t>
  </si>
  <si>
    <t>Couve Manteiga Maço</t>
  </si>
  <si>
    <t>Couve-flor</t>
  </si>
  <si>
    <t>Cravos da Índia</t>
  </si>
  <si>
    <t>Cream Cheese</t>
  </si>
  <si>
    <t>Creme de Leite Fresco</t>
  </si>
  <si>
    <t>Creme de Leite UHT</t>
  </si>
  <si>
    <t>Curry em Pó</t>
  </si>
  <si>
    <t>Doce de Leite</t>
  </si>
  <si>
    <t>Ervilha Congelada</t>
  </si>
  <si>
    <t>Congelados</t>
  </si>
  <si>
    <t>Ervilha em Lata</t>
  </si>
  <si>
    <t>Espinafre Maço</t>
  </si>
  <si>
    <t>Estragão Seco</t>
  </si>
  <si>
    <t>Extrato de Tomate</t>
  </si>
  <si>
    <t>Farinha de Mandioca Crua</t>
  </si>
  <si>
    <t>Farinha de Milho amarela</t>
  </si>
  <si>
    <t>Farinha de Panko</t>
  </si>
  <si>
    <t>Farinha de Rosca</t>
  </si>
  <si>
    <t>Feijão Carioca</t>
  </si>
  <si>
    <t>Feijão Preto</t>
  </si>
  <si>
    <t>Fermento Biológico Seco</t>
  </si>
  <si>
    <t>Fermento Químico</t>
  </si>
  <si>
    <t>Filé de Frango</t>
  </si>
  <si>
    <t>Filé Mignon Bovino</t>
  </si>
  <si>
    <t>Fubá Mimoso</t>
  </si>
  <si>
    <t>Gengibre Fresco</t>
  </si>
  <si>
    <t>Gergelim Branco</t>
  </si>
  <si>
    <t>Goiabada Cascão</t>
  </si>
  <si>
    <t>Grão de Bico Seco</t>
  </si>
  <si>
    <t>Guaraná Refrigerante</t>
  </si>
  <si>
    <t>Hortelã Maço</t>
  </si>
  <si>
    <t>Iogurte Natural</t>
  </si>
  <si>
    <t>Ketchup</t>
  </si>
  <si>
    <t>Laranja Pêra</t>
  </si>
  <si>
    <t>Leite Condensado</t>
  </si>
  <si>
    <t>Leite de Coco</t>
  </si>
  <si>
    <t>Leite em Pó Integral</t>
  </si>
  <si>
    <t>Leite Integral UHT</t>
  </si>
  <si>
    <t>Lentilha Seca</t>
  </si>
  <si>
    <t>Limão Siciliano</t>
  </si>
  <si>
    <t>Limão Taiti</t>
  </si>
  <si>
    <t>Linguiça Calabresa</t>
  </si>
  <si>
    <t>Linguiça Toscana</t>
  </si>
  <si>
    <t>Lombo Suíno</t>
  </si>
  <si>
    <t>Louro em Folhas</t>
  </si>
  <si>
    <t>Maçã Gala</t>
  </si>
  <si>
    <t>Macarrão Espaguete</t>
  </si>
  <si>
    <t>Macarrão Penne</t>
  </si>
  <si>
    <t>Maionese</t>
  </si>
  <si>
    <t>Mamão Papaia</t>
  </si>
  <si>
    <t>Mandioca Descascada</t>
  </si>
  <si>
    <t>Manga Palmer</t>
  </si>
  <si>
    <t>Manjericão Fresco</t>
  </si>
  <si>
    <t>Manteiga com Sal</t>
  </si>
  <si>
    <t>Manteiga de Garrafa</t>
  </si>
  <si>
    <t>Margarina</t>
  </si>
  <si>
    <t>Maracujá Azedo</t>
  </si>
  <si>
    <t>Mel de Abelha</t>
  </si>
  <si>
    <t>Melancia</t>
  </si>
  <si>
    <t>Melão Amarelo</t>
  </si>
  <si>
    <t>Milho de Pipoca</t>
  </si>
  <si>
    <t>Milho em Conserva</t>
  </si>
  <si>
    <t>Milho Verde Espiga</t>
  </si>
  <si>
    <t>Mistura Bolo</t>
  </si>
  <si>
    <t>Molho de Pimenta</t>
  </si>
  <si>
    <t>Molho de Tomate Sachê</t>
  </si>
  <si>
    <t>Molho Inglês</t>
  </si>
  <si>
    <t>Mortadela Ceratti</t>
  </si>
  <si>
    <t>Mostarda Amarela</t>
  </si>
  <si>
    <t>Mostarda Dijon</t>
  </si>
  <si>
    <t>Músculo Bovino</t>
  </si>
  <si>
    <t>Noz Moscada Inteira</t>
  </si>
  <si>
    <t>Nozes Quartos</t>
  </si>
  <si>
    <t>Óleo de Soja</t>
  </si>
  <si>
    <t>Orégano Seco</t>
  </si>
  <si>
    <t>Ovos Brancos G</t>
  </si>
  <si>
    <t>Páprica Defumada</t>
  </si>
  <si>
    <t>Patinho Bovino</t>
  </si>
  <si>
    <t>Peito de Frango c/ Osso</t>
  </si>
  <si>
    <t>Peito de Peru Defumado</t>
  </si>
  <si>
    <t>Peixe Tilápia Filé</t>
  </si>
  <si>
    <t>Pepino Japonês</t>
  </si>
  <si>
    <t>Pêra Willians</t>
  </si>
  <si>
    <t>Pimenta Biquinho</t>
  </si>
  <si>
    <t>Pimenta do Reino Grão</t>
  </si>
  <si>
    <t>Pimenta Finger (Dedo Moça)</t>
  </si>
  <si>
    <t>Pimentão Amarelo</t>
  </si>
  <si>
    <t>Pimentão Vermelho</t>
  </si>
  <si>
    <t>Polpa de Fruta Morango</t>
  </si>
  <si>
    <t>Polvilho Azedo</t>
  </si>
  <si>
    <t>Polvilho Doce</t>
  </si>
  <si>
    <t>Presunto Cozido</t>
  </si>
  <si>
    <t>Queijo Brie</t>
  </si>
  <si>
    <t>Queijo Gorgonzola</t>
  </si>
  <si>
    <t>Queijo Minas Frescal</t>
  </si>
  <si>
    <t>Queijo Mussarela</t>
  </si>
  <si>
    <t>Queijo Prato</t>
  </si>
  <si>
    <t>Queijo Provolone</t>
  </si>
  <si>
    <t>Queijo Ricota</t>
  </si>
  <si>
    <t>Quinoa em Grãos</t>
  </si>
  <si>
    <t>Repolho Roxo</t>
  </si>
  <si>
    <t>Repolho Verde</t>
  </si>
  <si>
    <t>Requeijão Cremoso</t>
  </si>
  <si>
    <t>Rúcula Maço</t>
  </si>
  <si>
    <t>Sagu de Mandioca</t>
  </si>
  <si>
    <t>Sal Grosso</t>
  </si>
  <si>
    <t>Sal Refinado</t>
  </si>
  <si>
    <t>Salmão Filé</t>
  </si>
  <si>
    <t>Salsa Maço</t>
  </si>
  <si>
    <t>Salsicha Hot Dog</t>
  </si>
  <si>
    <t>Sardinha em Lata</t>
  </si>
  <si>
    <t>Sêmola de Trigo</t>
  </si>
  <si>
    <t>Shoyu (Molho Soja)</t>
  </si>
  <si>
    <t>Sobrecoxa de Frango</t>
  </si>
  <si>
    <t>Suco de Uva Integral</t>
  </si>
  <si>
    <t>Tomate Cereja</t>
  </si>
  <si>
    <t>Tomate Saladete</t>
  </si>
  <si>
    <t>Uva Thompson s/ Semente</t>
  </si>
  <si>
    <t>Vagem Macarrão</t>
  </si>
  <si>
    <t>Vinagre de Álcool</t>
  </si>
  <si>
    <t>Vinagre de Vinho Tinto</t>
  </si>
  <si>
    <t>Vodka Nacional</t>
  </si>
  <si>
    <t>Risoto de Alho-Poró com Parmesão</t>
  </si>
  <si>
    <t>NOME</t>
  </si>
  <si>
    <t>RENDIMENTO (Porções)</t>
  </si>
  <si>
    <t>RECEITA</t>
  </si>
  <si>
    <t>INGREDIENTES</t>
  </si>
  <si>
    <t>PREÇO</t>
  </si>
  <si>
    <t>Queijo Parmesão</t>
  </si>
  <si>
    <t>Vinho Branco Seco</t>
  </si>
  <si>
    <t>Vinho Tinto Seco</t>
  </si>
  <si>
    <t>Estrogonofe de Frango Clássico</t>
  </si>
  <si>
    <t>Salmão ao Molho de Maracujá</t>
  </si>
  <si>
    <t>Bolo de Chocolate Meio Amargo</t>
  </si>
  <si>
    <t>Farinha de Trigo</t>
  </si>
  <si>
    <t>CHAVE</t>
  </si>
  <si>
    <t>Refogue: Em uma panela, derreta metade da manteiga e refogue a cebola e o alho-poró fatiado até murcharem.
Toste: Adicione o arroz arbóreo e mexa por 2 minutos para selar os grãos.
Deglaceie: Despeje o vinho branco e mexa até que o álcool evapore e o líquido quase seque.
Cozinhe: Adicione caldo quente aos poucos, mexendo sempre. Só coloque mais caldo quando o anterior for absorvido.
Finalize: Quando o arroz estiver al dente, desligue o fogo, adicione o restante da manteiga gelada e o queijo parmesão. Mexa vigorosamente para dar cremosidade.</t>
  </si>
  <si>
    <t>Sele: Tempere o frango em cubos e sele-os em fogo alto com um pouco de óleo até dourarem. Reserve.
Base: Na mesma panela, refogue o extrato de tomate e o champignon fatiado por 3 minutos.
Misture: Volte o frango para a panela, adicione o ketchup e misture bem para incorporar os sabores.
Cremoso: Abaixe o fogo, adicione o creme de leite e mexa até aquecer (não deixe ferver para não talhar).
Sirva: Finalize com batata palha por cima no momento de servir para manter a crocância.</t>
  </si>
  <si>
    <t>Molho: Em uma panela pequena, misture a polpa do maracujá, o açúcar e o suco de limão. Cozinhe em fogo baixo até reduzir e virar uma calda levemente espessa. Reserve.
Grelhe: Tempere o filé de salmão com sal e pimenta. Aqueça o azeite em uma frigideira antiaderente.
Ponto: Grelhe o salmão começando pelo lado da pele. Deixe dourar por cerca de 3 a 4 minutos de cada lado (o centro deve ficar úmido).
Montagem: Coloque o salmão no prato e regue generosamente com o molho de maracujá por cima.</t>
  </si>
  <si>
    <t>Líquidos: Bata os ovos, o leite e a manteiga derretida até ficar homogêneo.
Secos: Em uma tigela à parte, peneire e misture a farinha de trigo, o chocolate em pó e o açúcar.
Incorpore: Junte os líquidos aos secos, misturando delicadamente até a massa ficar lisa. Por último, misture o fermento químico.
Asse: Despeje em uma forma untada e leve ao forno pré-aquecido a 180°C por aproximadamente 40 minutos (ou até o teste do palito sair limpo).
Esfrie: Deixe amornar antes de desenformar e cortar em fatias.</t>
  </si>
  <si>
    <t>MODO DE PREPARO</t>
  </si>
  <si>
    <t xml:space="preserve"> </t>
  </si>
  <si>
    <t>SEQ</t>
  </si>
  <si>
    <t>Compras</t>
  </si>
  <si>
    <t>Ingredientes / Porção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</si>
</sst>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_(&quot;R$ &quot;* #,##0.00_);_(&quot;R$ &quot;* \(#,##0.00\);_(&quot;R$ &quot;* &quot;-&quot;??_);_(@_)"/>
    <numFmt numFmtId="167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164" fontId="0" fillId="0" borderId="0" xfId="0" applyNumberFormat="1"/>
    <xf numFmtId="9" fontId="0" fillId="0" borderId="0" xfId="0" applyNumberFormat="1"/>
    <xf numFmtId="0" fontId="5" fillId="2" borderId="1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30" xfId="0" applyBorder="1"/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5" fontId="0" fillId="0" borderId="21" xfId="0" applyNumberFormat="1" applyBorder="1"/>
    <xf numFmtId="165" fontId="0" fillId="0" borderId="31" xfId="0" applyNumberFormat="1" applyBorder="1"/>
    <xf numFmtId="167" fontId="0" fillId="0" borderId="20" xfId="0" applyNumberFormat="1" applyBorder="1"/>
    <xf numFmtId="167" fontId="0" fillId="0" borderId="30" xfId="0" applyNumberFormat="1" applyBorder="1"/>
    <xf numFmtId="165" fontId="0" fillId="4" borderId="31" xfId="0" applyNumberFormat="1" applyFill="1" applyBorder="1"/>
    <xf numFmtId="167" fontId="0" fillId="4" borderId="30" xfId="0" applyNumberFormat="1" applyFill="1" applyBorder="1"/>
    <xf numFmtId="167" fontId="0" fillId="4" borderId="22" xfId="0" applyNumberFormat="1" applyFill="1" applyBorder="1"/>
    <xf numFmtId="165" fontId="0" fillId="4" borderId="23" xfId="0" applyNumberFormat="1" applyFill="1" applyBorder="1"/>
    <xf numFmtId="0" fontId="0" fillId="0" borderId="35" xfId="0" applyBorder="1"/>
    <xf numFmtId="0" fontId="0" fillId="0" borderId="27" xfId="0" applyBorder="1"/>
    <xf numFmtId="0" fontId="7" fillId="0" borderId="37" xfId="0" applyFont="1" applyBorder="1"/>
    <xf numFmtId="0" fontId="7" fillId="0" borderId="25" xfId="0" applyFont="1" applyBorder="1"/>
    <xf numFmtId="0" fontId="2" fillId="0" borderId="0" xfId="0" applyFont="1" applyAlignment="1">
      <alignment horizontal="right"/>
    </xf>
    <xf numFmtId="165" fontId="2" fillId="0" borderId="0" xfId="0" applyNumberFormat="1" applyFont="1"/>
    <xf numFmtId="4" fontId="0" fillId="0" borderId="42" xfId="0" applyNumberFormat="1" applyBorder="1"/>
    <xf numFmtId="4" fontId="0" fillId="4" borderId="43" xfId="0" applyNumberFormat="1" applyFill="1" applyBorder="1"/>
    <xf numFmtId="4" fontId="0" fillId="0" borderId="43" xfId="0" applyNumberFormat="1" applyBorder="1"/>
    <xf numFmtId="4" fontId="0" fillId="4" borderId="44" xfId="0" applyNumberFormat="1" applyFill="1" applyBorder="1"/>
    <xf numFmtId="0" fontId="0" fillId="0" borderId="47" xfId="0" applyBorder="1"/>
    <xf numFmtId="4" fontId="0" fillId="4" borderId="48" xfId="0" applyNumberFormat="1" applyFill="1" applyBorder="1"/>
    <xf numFmtId="0" fontId="0" fillId="4" borderId="43" xfId="0" applyFill="1" applyBorder="1"/>
    <xf numFmtId="4" fontId="0" fillId="0" borderId="48" xfId="0" applyNumberFormat="1" applyBorder="1"/>
    <xf numFmtId="0" fontId="0" fillId="0" borderId="43" xfId="0" applyBorder="1"/>
    <xf numFmtId="4" fontId="0" fillId="4" borderId="49" xfId="0" applyNumberFormat="1" applyFill="1" applyBorder="1"/>
    <xf numFmtId="0" fontId="0" fillId="4" borderId="44" xfId="0" applyFill="1" applyBorder="1"/>
    <xf numFmtId="9" fontId="0" fillId="0" borderId="50" xfId="0" applyNumberFormat="1" applyBorder="1"/>
    <xf numFmtId="9" fontId="0" fillId="4" borderId="48" xfId="0" applyNumberFormat="1" applyFill="1" applyBorder="1"/>
    <xf numFmtId="9" fontId="0" fillId="0" borderId="48" xfId="0" applyNumberFormat="1" applyBorder="1"/>
    <xf numFmtId="9" fontId="0" fillId="4" borderId="49" xfId="0" applyNumberFormat="1" applyFill="1" applyBorder="1"/>
    <xf numFmtId="4" fontId="0" fillId="0" borderId="6" xfId="0" applyNumberFormat="1" applyBorder="1"/>
    <xf numFmtId="4" fontId="0" fillId="4" borderId="51" xfId="0" applyNumberFormat="1" applyFill="1" applyBorder="1"/>
    <xf numFmtId="4" fontId="0" fillId="0" borderId="51" xfId="0" applyNumberFormat="1" applyBorder="1"/>
    <xf numFmtId="4" fontId="0" fillId="4" borderId="7" xfId="0" applyNumberFormat="1" applyFill="1" applyBorder="1"/>
    <xf numFmtId="4" fontId="0" fillId="0" borderId="50" xfId="0" applyNumberFormat="1" applyBorder="1"/>
    <xf numFmtId="0" fontId="2" fillId="0" borderId="55" xfId="0" applyFont="1" applyBorder="1"/>
    <xf numFmtId="0" fontId="2" fillId="4" borderId="56" xfId="0" applyFont="1" applyFill="1" applyBorder="1"/>
    <xf numFmtId="0" fontId="2" fillId="0" borderId="56" xfId="0" applyFont="1" applyBorder="1"/>
    <xf numFmtId="0" fontId="2" fillId="4" borderId="57" xfId="0" applyFont="1" applyFill="1" applyBorder="1"/>
    <xf numFmtId="4" fontId="0" fillId="0" borderId="58" xfId="0" applyNumberFormat="1" applyBorder="1"/>
    <xf numFmtId="4" fontId="0" fillId="4" borderId="56" xfId="0" applyNumberFormat="1" applyFill="1" applyBorder="1"/>
    <xf numFmtId="4" fontId="0" fillId="0" borderId="56" xfId="0" applyNumberFormat="1" applyBorder="1"/>
    <xf numFmtId="4" fontId="0" fillId="4" borderId="57" xfId="0" applyNumberFormat="1" applyFill="1" applyBorder="1"/>
    <xf numFmtId="0" fontId="0" fillId="0" borderId="20" xfId="0" applyBorder="1"/>
    <xf numFmtId="0" fontId="0" fillId="4" borderId="30" xfId="0" applyFill="1" applyBorder="1"/>
    <xf numFmtId="0" fontId="0" fillId="4" borderId="22" xfId="0" applyFill="1" applyBorder="1"/>
    <xf numFmtId="0" fontId="7" fillId="0" borderId="36" xfId="0" applyFont="1" applyBorder="1"/>
    <xf numFmtId="0" fontId="7" fillId="0" borderId="26" xfId="0" applyFont="1" applyBorder="1"/>
    <xf numFmtId="0" fontId="0" fillId="0" borderId="36" xfId="0" applyBorder="1"/>
    <xf numFmtId="0" fontId="0" fillId="0" borderId="26" xfId="0" applyBorder="1"/>
    <xf numFmtId="0" fontId="4" fillId="2" borderId="45" xfId="0" applyFont="1" applyFill="1" applyBorder="1" applyAlignment="1">
      <alignment horizontal="center" vertical="center" wrapText="1"/>
    </xf>
    <xf numFmtId="4" fontId="0" fillId="0" borderId="53" xfId="0" applyNumberFormat="1" applyBorder="1"/>
    <xf numFmtId="0" fontId="2" fillId="4" borderId="15" xfId="0" applyFont="1" applyFill="1" applyBorder="1" applyAlignment="1">
      <alignment horizontal="center"/>
    </xf>
    <xf numFmtId="9" fontId="2" fillId="5" borderId="0" xfId="1" applyFont="1" applyFill="1" applyProtection="1">
      <protection locked="0"/>
    </xf>
    <xf numFmtId="0" fontId="0" fillId="5" borderId="26" xfId="0" applyFill="1" applyBorder="1" applyAlignment="1" applyProtection="1">
      <alignment horizontal="center"/>
      <protection locked="0"/>
    </xf>
    <xf numFmtId="165" fontId="2" fillId="4" borderId="8" xfId="0" applyNumberFormat="1" applyFont="1" applyFill="1" applyBorder="1"/>
    <xf numFmtId="0" fontId="9" fillId="0" borderId="60" xfId="0" applyFont="1" applyBorder="1"/>
    <xf numFmtId="0" fontId="9" fillId="0" borderId="61" xfId="0" applyFont="1" applyBorder="1"/>
    <xf numFmtId="0" fontId="9" fillId="0" borderId="63" xfId="0" applyFont="1" applyBorder="1"/>
    <xf numFmtId="0" fontId="10" fillId="3" borderId="65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66" xfId="0" applyFont="1" applyFill="1" applyBorder="1" applyAlignment="1">
      <alignment horizontal="center"/>
    </xf>
    <xf numFmtId="0" fontId="9" fillId="0" borderId="30" xfId="0" applyFont="1" applyBorder="1"/>
    <xf numFmtId="0" fontId="9" fillId="0" borderId="60" xfId="0" applyFont="1" applyBorder="1" applyAlignment="1">
      <alignment horizontal="center"/>
    </xf>
    <xf numFmtId="0" fontId="0" fillId="0" borderId="31" xfId="0" applyBorder="1"/>
    <xf numFmtId="0" fontId="9" fillId="0" borderId="22" xfId="0" applyFont="1" applyBorder="1"/>
    <xf numFmtId="0" fontId="9" fillId="0" borderId="61" xfId="0" applyFont="1" applyBorder="1" applyAlignment="1">
      <alignment horizontal="center"/>
    </xf>
    <xf numFmtId="0" fontId="0" fillId="0" borderId="23" xfId="0" applyBorder="1"/>
    <xf numFmtId="0" fontId="9" fillId="0" borderId="62" xfId="0" applyFont="1" applyBorder="1"/>
    <xf numFmtId="0" fontId="9" fillId="0" borderId="63" xfId="0" applyFont="1" applyBorder="1" applyAlignment="1">
      <alignment horizontal="center"/>
    </xf>
    <xf numFmtId="0" fontId="0" fillId="0" borderId="64" xfId="0" applyBorder="1"/>
    <xf numFmtId="0" fontId="0" fillId="0" borderId="59" xfId="0" applyBorder="1"/>
    <xf numFmtId="2" fontId="0" fillId="0" borderId="59" xfId="0" applyNumberFormat="1" applyBorder="1"/>
    <xf numFmtId="9" fontId="0" fillId="0" borderId="59" xfId="1" applyFont="1" applyBorder="1" applyAlignment="1">
      <alignment horizontal="center"/>
    </xf>
    <xf numFmtId="0" fontId="0" fillId="0" borderId="21" xfId="0" applyBorder="1"/>
    <xf numFmtId="0" fontId="0" fillId="0" borderId="60" xfId="0" applyBorder="1"/>
    <xf numFmtId="2" fontId="0" fillId="0" borderId="60" xfId="0" applyNumberFormat="1" applyBorder="1"/>
    <xf numFmtId="9" fontId="0" fillId="0" borderId="60" xfId="1" applyFont="1" applyBorder="1" applyAlignment="1">
      <alignment horizontal="center"/>
    </xf>
    <xf numFmtId="0" fontId="0" fillId="0" borderId="22" xfId="0" applyBorder="1"/>
    <xf numFmtId="0" fontId="0" fillId="0" borderId="61" xfId="0" applyBorder="1"/>
    <xf numFmtId="0" fontId="13" fillId="0" borderId="63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0" fontId="10" fillId="3" borderId="65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left"/>
      <protection hidden="1"/>
    </xf>
    <xf numFmtId="0" fontId="12" fillId="4" borderId="30" xfId="0" applyFont="1" applyFill="1" applyBorder="1" applyAlignment="1" applyProtection="1">
      <alignment horizontal="left"/>
      <protection hidden="1"/>
    </xf>
    <xf numFmtId="0" fontId="12" fillId="4" borderId="22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10" fillId="3" borderId="12" xfId="0" applyFont="1" applyFill="1" applyBorder="1" applyAlignment="1" applyProtection="1">
      <alignment horizontal="center"/>
      <protection hidden="1"/>
    </xf>
    <xf numFmtId="0" fontId="10" fillId="3" borderId="66" xfId="0" applyFont="1" applyFill="1" applyBorder="1" applyAlignment="1" applyProtection="1">
      <alignment horizontal="center"/>
      <protection hidden="1"/>
    </xf>
    <xf numFmtId="0" fontId="11" fillId="4" borderId="63" xfId="0" applyFont="1" applyFill="1" applyBorder="1" applyProtection="1">
      <protection hidden="1"/>
    </xf>
    <xf numFmtId="9" fontId="11" fillId="4" borderId="63" xfId="0" applyNumberFormat="1" applyFont="1" applyFill="1" applyBorder="1" applyProtection="1">
      <protection hidden="1"/>
    </xf>
    <xf numFmtId="1" fontId="11" fillId="4" borderId="63" xfId="0" applyNumberFormat="1" applyFont="1" applyFill="1" applyBorder="1" applyProtection="1">
      <protection hidden="1"/>
    </xf>
    <xf numFmtId="44" fontId="11" fillId="4" borderId="64" xfId="6" applyFont="1" applyFill="1" applyBorder="1" applyProtection="1">
      <protection hidden="1"/>
    </xf>
    <xf numFmtId="0" fontId="11" fillId="4" borderId="60" xfId="0" applyFont="1" applyFill="1" applyBorder="1" applyProtection="1">
      <protection hidden="1"/>
    </xf>
    <xf numFmtId="9" fontId="11" fillId="4" borderId="60" xfId="0" applyNumberFormat="1" applyFont="1" applyFill="1" applyBorder="1" applyProtection="1">
      <protection hidden="1"/>
    </xf>
    <xf numFmtId="1" fontId="11" fillId="4" borderId="60" xfId="0" applyNumberFormat="1" applyFont="1" applyFill="1" applyBorder="1" applyProtection="1">
      <protection hidden="1"/>
    </xf>
    <xf numFmtId="44" fontId="11" fillId="4" borderId="31" xfId="6" applyFont="1" applyFill="1" applyBorder="1" applyProtection="1">
      <protection hidden="1"/>
    </xf>
    <xf numFmtId="0" fontId="11" fillId="4" borderId="61" xfId="0" applyFont="1" applyFill="1" applyBorder="1" applyProtection="1">
      <protection hidden="1"/>
    </xf>
    <xf numFmtId="9" fontId="11" fillId="4" borderId="61" xfId="0" applyNumberFormat="1" applyFont="1" applyFill="1" applyBorder="1" applyProtection="1">
      <protection hidden="1"/>
    </xf>
    <xf numFmtId="44" fontId="11" fillId="4" borderId="23" xfId="6" applyFont="1" applyFill="1" applyBorder="1" applyProtection="1">
      <protection hidden="1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11" xfId="0" applyFont="1" applyFill="1" applyBorder="1" applyAlignment="1" applyProtection="1">
      <alignment horizontal="center"/>
      <protection locked="0"/>
    </xf>
    <xf numFmtId="0" fontId="6" fillId="6" borderId="8" xfId="0" applyFont="1" applyFill="1" applyBorder="1" applyAlignment="1" applyProtection="1">
      <alignment horizontal="center"/>
      <protection locked="0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left" vertical="top" wrapText="1"/>
    </xf>
    <xf numFmtId="0" fontId="9" fillId="4" borderId="39" xfId="0" applyFont="1" applyFill="1" applyBorder="1" applyAlignment="1">
      <alignment horizontal="left" vertical="top" wrapText="1"/>
    </xf>
    <xf numFmtId="0" fontId="9" fillId="4" borderId="28" xfId="0" applyFont="1" applyFill="1" applyBorder="1" applyAlignment="1">
      <alignment horizontal="left" vertical="top" wrapText="1"/>
    </xf>
    <xf numFmtId="0" fontId="9" fillId="4" borderId="40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7">
    <cellStyle name="Moeda" xfId="6" builtinId="4"/>
    <cellStyle name="Moeda 2" xfId="3" xr:uid="{0C345831-EC9D-4667-8F95-C01AD410B9A2}"/>
    <cellStyle name="Normal" xfId="0" builtinId="0"/>
    <cellStyle name="Normal 2" xfId="2" xr:uid="{58E8FDE7-9FA5-427F-AC8A-2792EBED9BD9}"/>
    <cellStyle name="Porcentagem" xfId="1" builtinId="5"/>
    <cellStyle name="Porcentagem 2" xfId="4" xr:uid="{8C7C46A7-6D4B-4EE8-ABAA-E239E1C6EDF8}"/>
    <cellStyle name="Vírgula 2" xfId="5" xr:uid="{151460A3-8F13-4C1D-B7D4-F5BB2B5E1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E6DA4-6B30-4127-9DA8-884FE783253C}">
  <sheetPr>
    <tabColor rgb="FF7030A0"/>
  </sheetPr>
  <dimension ref="A1:P28"/>
  <sheetViews>
    <sheetView showGridLines="0" tabSelected="1" zoomScale="130" zoomScaleNormal="130" workbookViewId="0">
      <selection sqref="A1:P1"/>
    </sheetView>
  </sheetViews>
  <sheetFormatPr defaultColWidth="9.140625" defaultRowHeight="15" zeroHeight="1" x14ac:dyDescent="0.25"/>
  <cols>
    <col min="1" max="1" width="36.28515625" customWidth="1"/>
    <col min="2" max="2" width="8.7109375" customWidth="1"/>
    <col min="3" max="3" width="4.5703125" customWidth="1"/>
    <col min="4" max="4" width="7.7109375" customWidth="1"/>
    <col min="5" max="5" width="8.7109375" customWidth="1"/>
    <col min="6" max="6" width="4.5703125" customWidth="1"/>
    <col min="7" max="7" width="1.42578125" customWidth="1"/>
    <col min="8" max="8" width="8.7109375" customWidth="1"/>
    <col min="9" max="9" width="7.7109375" customWidth="1"/>
    <col min="10" max="10" width="10.7109375" customWidth="1"/>
    <col min="11" max="11" width="1.42578125" customWidth="1"/>
    <col min="12" max="12" width="8.7109375" customWidth="1"/>
    <col min="13" max="13" width="10.7109375" customWidth="1"/>
    <col min="14" max="14" width="1.42578125" customWidth="1"/>
    <col min="15" max="15" width="8.7109375" customWidth="1"/>
    <col min="16" max="16" width="10.7109375" customWidth="1"/>
    <col min="17" max="17" width="2.7109375" customWidth="1"/>
  </cols>
  <sheetData>
    <row r="1" spans="1:16" ht="19.5" thickBot="1" x14ac:dyDescent="0.35">
      <c r="A1" s="115" t="s">
        <v>235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7"/>
    </row>
    <row r="2" spans="1:16" x14ac:dyDescent="0.25">
      <c r="A2" s="25" t="s">
        <v>0</v>
      </c>
      <c r="B2" s="66">
        <f>VLOOKUP($A$1,Receitas!$A:$B,2,FALSE)*$B$3</f>
        <v>10</v>
      </c>
      <c r="C2" s="60" t="str">
        <f>IF(B2=1,"Porção","Porções")</f>
        <v>Porções</v>
      </c>
      <c r="D2" s="62"/>
      <c r="E2" s="62"/>
      <c r="F2" s="23"/>
    </row>
    <row r="3" spans="1:16" ht="15.75" thickBot="1" x14ac:dyDescent="0.3">
      <c r="A3" s="26" t="s">
        <v>21</v>
      </c>
      <c r="B3" s="68">
        <v>1</v>
      </c>
      <c r="C3" s="61" t="str">
        <f>IF(B3=1,"Receita","Receitas")</f>
        <v>Receita</v>
      </c>
      <c r="D3" s="63"/>
      <c r="E3" s="63"/>
      <c r="F3" s="24"/>
    </row>
    <row r="4" spans="1:16" ht="15.75" thickBot="1" x14ac:dyDescent="0.3"/>
    <row r="5" spans="1:16" ht="15" customHeight="1" x14ac:dyDescent="0.25">
      <c r="A5" s="120" t="s">
        <v>1</v>
      </c>
      <c r="B5" s="118" t="str">
        <f>$B$3 &amp;" " &amp; $C$3</f>
        <v>1 Receita</v>
      </c>
      <c r="C5" s="139"/>
      <c r="D5" s="139"/>
      <c r="E5" s="139"/>
      <c r="F5" s="119"/>
      <c r="G5" s="9"/>
      <c r="H5" s="118" t="s">
        <v>16</v>
      </c>
      <c r="I5" s="139"/>
      <c r="J5" s="119"/>
      <c r="K5" s="9"/>
      <c r="L5" s="142" t="s">
        <v>245</v>
      </c>
      <c r="M5" s="143"/>
      <c r="N5" s="9"/>
      <c r="O5" s="118" t="s">
        <v>246</v>
      </c>
      <c r="P5" s="119"/>
    </row>
    <row r="6" spans="1:16" ht="9.75" customHeight="1" thickBot="1" x14ac:dyDescent="0.3">
      <c r="A6" s="121"/>
      <c r="B6" s="125" t="s">
        <v>18</v>
      </c>
      <c r="C6" s="140"/>
      <c r="D6" s="64" t="s">
        <v>23</v>
      </c>
      <c r="E6" s="141" t="s">
        <v>22</v>
      </c>
      <c r="F6" s="126"/>
      <c r="G6" s="10"/>
      <c r="H6" s="122" t="s">
        <v>17</v>
      </c>
      <c r="I6" s="123"/>
      <c r="J6" s="124"/>
      <c r="K6" s="10"/>
      <c r="L6" s="125" t="s">
        <v>18</v>
      </c>
      <c r="M6" s="126"/>
      <c r="N6" s="11"/>
      <c r="O6" s="13" t="s">
        <v>18</v>
      </c>
      <c r="P6" s="14" t="s">
        <v>19</v>
      </c>
    </row>
    <row r="7" spans="1:16" x14ac:dyDescent="0.25">
      <c r="A7" s="49" t="str">
        <f>IFERROR(VLOOKUP($A$1 &amp; "_" &amp; ROW()-6,'Receitas x Ingredientes'!$A:$J,4,FALSE),"")</f>
        <v>Farinha de Trigo</v>
      </c>
      <c r="B7" s="53">
        <f>IF($A7="","",VLOOKUP($A$1 &amp; "_" &amp; ROW()-6,'Receitas x Ingredientes'!$A:$J,5,FALSE))</f>
        <v>500</v>
      </c>
      <c r="C7" s="33" t="str">
        <f>IF($A7="","",VLOOKUP($A$1 &amp; "_" &amp; ROW()-6,'Receitas x Ingredientes'!$A:$J,6,FALSE))</f>
        <v>g</v>
      </c>
      <c r="D7" s="40">
        <f>IF($A7="","",VLOOKUP($A$1 &amp; "_" &amp; ROW()-6,'Receitas x Ingredientes'!$A:$J,7,FALSE))</f>
        <v>1</v>
      </c>
      <c r="E7" s="48">
        <f>IFERROR(B7/D7*$B$3,"")</f>
        <v>500</v>
      </c>
      <c r="F7" s="44" t="str">
        <f>C7</f>
        <v>g</v>
      </c>
      <c r="G7" s="2"/>
      <c r="H7" s="65">
        <f>IFERROR(VLOOKUP($A$1 &amp; "_" &amp; ROW()-6,'Receitas x Ingredientes'!$A:$J,8,FALSE),"")</f>
        <v>1000</v>
      </c>
      <c r="I7" s="29" t="str">
        <f>F7</f>
        <v>g</v>
      </c>
      <c r="J7" s="15">
        <f>IFERROR(VLOOKUP($A$1 &amp; "_" &amp; ROW()-6,'Receitas x Ingredientes'!$A:$J,10,FALSE),"")</f>
        <v>5.5</v>
      </c>
      <c r="K7" s="2"/>
      <c r="L7" s="57">
        <f>IFERROR(ROUNDUP(E7/H7,0),"")</f>
        <v>1</v>
      </c>
      <c r="M7" s="15">
        <f>IF(L7="","",J7*L7)</f>
        <v>5.5</v>
      </c>
      <c r="N7" s="1"/>
      <c r="O7" s="17">
        <f>IFERROR(B7/$B$2,"")</f>
        <v>50</v>
      </c>
      <c r="P7" s="15">
        <f>IFERROR(M7/$B$2,"")</f>
        <v>0.55000000000000004</v>
      </c>
    </row>
    <row r="8" spans="1:16" x14ac:dyDescent="0.25">
      <c r="A8" s="50" t="str">
        <f>IFERROR(VLOOKUP($A$1 &amp; "_" &amp; ROW()-6,'Receitas x Ingredientes'!$A:$J,4,FALSE),"")</f>
        <v>Chocolate em Pó 50%</v>
      </c>
      <c r="B8" s="54">
        <f>IFERROR(VLOOKUP($A$1 &amp; "_" &amp; ROW()-6,'Receitas x Ingredientes'!$A:$J,5,FALSE),"")</f>
        <v>200</v>
      </c>
      <c r="C8" s="35" t="str">
        <f>IFERROR(VLOOKUP($A$1 &amp; "_" &amp; ROW()-6,'Receitas x Ingredientes'!$A:$J,6,FALSE),"")</f>
        <v>g</v>
      </c>
      <c r="D8" s="41">
        <f>IFERROR(VLOOKUP($A$1 &amp; "_" &amp; ROW()-6,'Receitas x Ingredientes'!$A:$J,7,FALSE),"")</f>
        <v>1</v>
      </c>
      <c r="E8" s="34">
        <f t="shared" ref="E8:E14" si="0">IFERROR(B8/D8*$B$3,"")</f>
        <v>200</v>
      </c>
      <c r="F8" s="45" t="str">
        <f t="shared" ref="F8:F14" si="1">C8</f>
        <v>g</v>
      </c>
      <c r="G8" s="2"/>
      <c r="H8" s="54">
        <f>IFERROR(VLOOKUP($A$1 &amp; "_" &amp; ROW()-6,'Receitas x Ingredientes'!$A:$J,8,FALSE),"")</f>
        <v>1000</v>
      </c>
      <c r="I8" s="30" t="str">
        <f t="shared" ref="I8:I14" si="2">F8</f>
        <v>g</v>
      </c>
      <c r="J8" s="19">
        <f>IFERROR(VLOOKUP($A$1 &amp; "_" &amp; ROW()-6,'Receitas x Ingredientes'!$A:$J,10,FALSE),"")</f>
        <v>38</v>
      </c>
      <c r="K8" s="2"/>
      <c r="L8" s="58">
        <f t="shared" ref="L8:L14" si="3">IFERROR(ROUNDUP(E8/H8,0),"")</f>
        <v>1</v>
      </c>
      <c r="M8" s="19">
        <f t="shared" ref="M8:M14" si="4">IF(L8="","",J8*L8)</f>
        <v>38</v>
      </c>
      <c r="N8" s="1"/>
      <c r="O8" s="20">
        <f t="shared" ref="O8:O14" si="5">IFERROR(B8/$B$2,"")</f>
        <v>20</v>
      </c>
      <c r="P8" s="19">
        <f t="shared" ref="P8:P14" si="6">IFERROR(M8/$B$2,"")</f>
        <v>3.8</v>
      </c>
    </row>
    <row r="9" spans="1:16" x14ac:dyDescent="0.25">
      <c r="A9" s="51" t="str">
        <f>IFERROR(VLOOKUP($A$1 &amp; "_" &amp; ROW()-6,'Receitas x Ingredientes'!$A:$J,4,FALSE),"")</f>
        <v>Ovos Brancos G</v>
      </c>
      <c r="B9" s="55">
        <f>IFERROR(VLOOKUP($A$1 &amp; "_" &amp; ROW()-6,'Receitas x Ingredientes'!$A:$J,5,FALSE),"")</f>
        <v>4</v>
      </c>
      <c r="C9" s="37" t="str">
        <f>IFERROR(VLOOKUP($A$1 &amp; "_" &amp; ROW()-6,'Receitas x Ingredientes'!$A:$J,6,FALSE),"")</f>
        <v>un</v>
      </c>
      <c r="D9" s="42">
        <f>IFERROR(VLOOKUP($A$1 &amp; "_" &amp; ROW()-6,'Receitas x Ingredientes'!$A:$J,7,FALSE),"")</f>
        <v>1</v>
      </c>
      <c r="E9" s="36">
        <f t="shared" si="0"/>
        <v>4</v>
      </c>
      <c r="F9" s="46" t="str">
        <f t="shared" si="1"/>
        <v>un</v>
      </c>
      <c r="G9" s="2"/>
      <c r="H9" s="55">
        <f>IFERROR(VLOOKUP($A$1 &amp; "_" &amp; ROW()-6,'Receitas x Ingredientes'!$A:$J,8,FALSE),"")</f>
        <v>30</v>
      </c>
      <c r="I9" s="31" t="str">
        <f t="shared" si="2"/>
        <v>un</v>
      </c>
      <c r="J9" s="16">
        <f>IFERROR(VLOOKUP($A$1 &amp; "_" &amp; ROW()-6,'Receitas x Ingredientes'!$A:$J,10,FALSE),"")</f>
        <v>19.5</v>
      </c>
      <c r="K9" s="2"/>
      <c r="L9" s="12">
        <f t="shared" si="3"/>
        <v>1</v>
      </c>
      <c r="M9" s="16">
        <f t="shared" si="4"/>
        <v>19.5</v>
      </c>
      <c r="N9" s="1"/>
      <c r="O9" s="18">
        <f t="shared" si="5"/>
        <v>0.4</v>
      </c>
      <c r="P9" s="16">
        <f t="shared" si="6"/>
        <v>1.95</v>
      </c>
    </row>
    <row r="10" spans="1:16" x14ac:dyDescent="0.25">
      <c r="A10" s="50" t="str">
        <f>IFERROR(VLOOKUP($A$1 &amp; "_" &amp; ROW()-6,'Receitas x Ingredientes'!$A:$J,4,FALSE),"")</f>
        <v>Leite Integral UHT</v>
      </c>
      <c r="B10" s="54">
        <f>IFERROR(VLOOKUP($A$1 &amp; "_" &amp; ROW()-6,'Receitas x Ingredientes'!$A:$J,5,FALSE),"")</f>
        <v>300</v>
      </c>
      <c r="C10" s="35" t="str">
        <f>IFERROR(VLOOKUP($A$1 &amp; "_" &amp; ROW()-6,'Receitas x Ingredientes'!$A:$J,6,FALSE),"")</f>
        <v>ml</v>
      </c>
      <c r="D10" s="41">
        <f>IFERROR(VLOOKUP($A$1 &amp; "_" &amp; ROW()-6,'Receitas x Ingredientes'!$A:$J,7,FALSE),"")</f>
        <v>1</v>
      </c>
      <c r="E10" s="34">
        <f t="shared" si="0"/>
        <v>300</v>
      </c>
      <c r="F10" s="45" t="str">
        <f t="shared" si="1"/>
        <v>ml</v>
      </c>
      <c r="G10" s="2"/>
      <c r="H10" s="54">
        <f>IFERROR(VLOOKUP($A$1 &amp; "_" &amp; ROW()-6,'Receitas x Ingredientes'!$A:$J,8,FALSE),"")</f>
        <v>1000</v>
      </c>
      <c r="I10" s="30" t="str">
        <f t="shared" si="2"/>
        <v>ml</v>
      </c>
      <c r="J10" s="19">
        <f>IFERROR(VLOOKUP($A$1 &amp; "_" &amp; ROW()-6,'Receitas x Ingredientes'!$A:$J,10,FALSE),"")</f>
        <v>4.9000000000000004</v>
      </c>
      <c r="K10" s="2"/>
      <c r="L10" s="58">
        <f t="shared" si="3"/>
        <v>1</v>
      </c>
      <c r="M10" s="19">
        <f t="shared" si="4"/>
        <v>4.9000000000000004</v>
      </c>
      <c r="N10" s="1"/>
      <c r="O10" s="20">
        <f t="shared" si="5"/>
        <v>30</v>
      </c>
      <c r="P10" s="19">
        <f t="shared" si="6"/>
        <v>0.49000000000000005</v>
      </c>
    </row>
    <row r="11" spans="1:16" x14ac:dyDescent="0.25">
      <c r="A11" s="51" t="str">
        <f>IFERROR(VLOOKUP($A$1 &amp; "_" &amp; ROW()-6,'Receitas x Ingredientes'!$A:$J,4,FALSE),"")</f>
        <v>Manteiga com Sal</v>
      </c>
      <c r="B11" s="55">
        <f>IFERROR(VLOOKUP($A$1 &amp; "_" &amp; ROW()-6,'Receitas x Ingredientes'!$A:$J,5,FALSE),"")</f>
        <v>150</v>
      </c>
      <c r="C11" s="37" t="str">
        <f>IFERROR(VLOOKUP($A$1 &amp; "_" &amp; ROW()-6,'Receitas x Ingredientes'!$A:$J,6,FALSE),"")</f>
        <v>g</v>
      </c>
      <c r="D11" s="42">
        <f>IFERROR(VLOOKUP($A$1 &amp; "_" &amp; ROW()-6,'Receitas x Ingredientes'!$A:$J,7,FALSE),"")</f>
        <v>1</v>
      </c>
      <c r="E11" s="36">
        <f t="shared" si="0"/>
        <v>150</v>
      </c>
      <c r="F11" s="46" t="str">
        <f t="shared" si="1"/>
        <v>g</v>
      </c>
      <c r="G11" s="2"/>
      <c r="H11" s="55">
        <f>IFERROR(VLOOKUP($A$1 &amp; "_" &amp; ROW()-6,'Receitas x Ingredientes'!$A:$J,8,FALSE),"")</f>
        <v>200</v>
      </c>
      <c r="I11" s="31" t="str">
        <f t="shared" si="2"/>
        <v>g</v>
      </c>
      <c r="J11" s="16">
        <f>IFERROR(VLOOKUP($A$1 &amp; "_" &amp; ROW()-6,'Receitas x Ingredientes'!$A:$J,10,FALSE),"")</f>
        <v>11.5</v>
      </c>
      <c r="K11" s="2"/>
      <c r="L11" s="12">
        <f t="shared" si="3"/>
        <v>1</v>
      </c>
      <c r="M11" s="16">
        <f t="shared" si="4"/>
        <v>11.5</v>
      </c>
      <c r="N11" s="1"/>
      <c r="O11" s="18">
        <f t="shared" si="5"/>
        <v>15</v>
      </c>
      <c r="P11" s="16">
        <f t="shared" si="6"/>
        <v>1.1499999999999999</v>
      </c>
    </row>
    <row r="12" spans="1:16" x14ac:dyDescent="0.25">
      <c r="A12" s="50" t="str">
        <f>IFERROR(VLOOKUP($A$1 &amp; "_" &amp; ROW()-6,'Receitas x Ingredientes'!$A:$J,4,FALSE),"")</f>
        <v>Fermento Químico</v>
      </c>
      <c r="B12" s="54">
        <f>IFERROR(VLOOKUP($A$1 &amp; "_" &amp; ROW()-6,'Receitas x Ingredientes'!$A:$J,5,FALSE),"")</f>
        <v>15</v>
      </c>
      <c r="C12" s="35" t="str">
        <f>IFERROR(VLOOKUP($A$1 &amp; "_" &amp; ROW()-6,'Receitas x Ingredientes'!$A:$J,6,FALSE),"")</f>
        <v>g</v>
      </c>
      <c r="D12" s="41">
        <f>IFERROR(VLOOKUP($A$1 &amp; "_" &amp; ROW()-6,'Receitas x Ingredientes'!$A:$J,7,FALSE),"")</f>
        <v>1</v>
      </c>
      <c r="E12" s="34">
        <f t="shared" si="0"/>
        <v>15</v>
      </c>
      <c r="F12" s="45" t="str">
        <f t="shared" si="1"/>
        <v>g</v>
      </c>
      <c r="G12" s="2"/>
      <c r="H12" s="54">
        <f>IFERROR(VLOOKUP($A$1 &amp; "_" &amp; ROW()-6,'Receitas x Ingredientes'!$A:$J,8,FALSE),"")</f>
        <v>100</v>
      </c>
      <c r="I12" s="30" t="str">
        <f t="shared" si="2"/>
        <v>g</v>
      </c>
      <c r="J12" s="19">
        <f>IFERROR(VLOOKUP($A$1 &amp; "_" &amp; ROW()-6,'Receitas x Ingredientes'!$A:$J,10,FALSE),"")</f>
        <v>5.5</v>
      </c>
      <c r="K12" s="2"/>
      <c r="L12" s="58">
        <f t="shared" si="3"/>
        <v>1</v>
      </c>
      <c r="M12" s="19">
        <f t="shared" si="4"/>
        <v>5.5</v>
      </c>
      <c r="N12" s="1"/>
      <c r="O12" s="20">
        <f t="shared" si="5"/>
        <v>1.5</v>
      </c>
      <c r="P12" s="19">
        <f t="shared" si="6"/>
        <v>0.55000000000000004</v>
      </c>
    </row>
    <row r="13" spans="1:16" x14ac:dyDescent="0.25">
      <c r="A13" s="51" t="str">
        <f>IFERROR(VLOOKUP($A$1 &amp; "_" &amp; ROW()-6,'Receitas x Ingredientes'!$A:$J,4,FALSE),"")</f>
        <v/>
      </c>
      <c r="B13" s="55" t="str">
        <f>IFERROR(VLOOKUP($A$1 &amp; "_" &amp; ROW()-6,'Receitas x Ingredientes'!$A:$J,5,FALSE),"")</f>
        <v/>
      </c>
      <c r="C13" s="37" t="str">
        <f>IFERROR(VLOOKUP($A$1 &amp; "_" &amp; ROW()-6,'Receitas x Ingredientes'!$A:$J,6,FALSE),"")</f>
        <v/>
      </c>
      <c r="D13" s="42" t="str">
        <f>IFERROR(VLOOKUP($A$1 &amp; "_" &amp; ROW()-6,'Receitas x Ingredientes'!$A:$J,7,FALSE),"")</f>
        <v/>
      </c>
      <c r="E13" s="36" t="str">
        <f t="shared" si="0"/>
        <v/>
      </c>
      <c r="F13" s="46" t="str">
        <f t="shared" si="1"/>
        <v/>
      </c>
      <c r="G13" s="2"/>
      <c r="H13" s="55" t="str">
        <f>IFERROR(VLOOKUP($A$1 &amp; "_" &amp; ROW()-6,'Receitas x Ingredientes'!$A:$J,8,FALSE),"")</f>
        <v/>
      </c>
      <c r="I13" s="31" t="str">
        <f t="shared" si="2"/>
        <v/>
      </c>
      <c r="J13" s="16" t="str">
        <f>IFERROR(VLOOKUP($A$1 &amp; "_" &amp; ROW()-6,'Receitas x Ingredientes'!$A:$J,10,FALSE),"")</f>
        <v/>
      </c>
      <c r="K13" s="2"/>
      <c r="L13" s="12" t="str">
        <f t="shared" si="3"/>
        <v/>
      </c>
      <c r="M13" s="16" t="str">
        <f t="shared" si="4"/>
        <v/>
      </c>
      <c r="N13" s="1"/>
      <c r="O13" s="18" t="str">
        <f t="shared" si="5"/>
        <v/>
      </c>
      <c r="P13" s="16" t="str">
        <f t="shared" si="6"/>
        <v/>
      </c>
    </row>
    <row r="14" spans="1:16" ht="15.75" thickBot="1" x14ac:dyDescent="0.3">
      <c r="A14" s="52" t="str">
        <f>IFERROR(VLOOKUP($A$1 &amp; "_" &amp; ROW()-6,'Receitas x Ingredientes'!$A:$J,4,FALSE),"")</f>
        <v/>
      </c>
      <c r="B14" s="56" t="str">
        <f>IFERROR(VLOOKUP($A$1 &amp; "_" &amp; ROW()-6,'Receitas x Ingredientes'!$A:$J,5,FALSE),"")</f>
        <v/>
      </c>
      <c r="C14" s="39" t="str">
        <f>IFERROR(VLOOKUP($A$1 &amp; "_" &amp; ROW()-6,'Receitas x Ingredientes'!$A:$J,6,FALSE),"")</f>
        <v/>
      </c>
      <c r="D14" s="43" t="str">
        <f>IFERROR(VLOOKUP($A$1 &amp; "_" &amp; ROW()-6,'Receitas x Ingredientes'!$A:$J,7,FALSE),"")</f>
        <v/>
      </c>
      <c r="E14" s="38" t="str">
        <f t="shared" si="0"/>
        <v/>
      </c>
      <c r="F14" s="47" t="str">
        <f t="shared" si="1"/>
        <v/>
      </c>
      <c r="G14" s="2"/>
      <c r="H14" s="56" t="str">
        <f>IFERROR(VLOOKUP($A$1 &amp; "_" &amp; ROW()-6,'Receitas x Ingredientes'!$A:$J,8,FALSE),"")</f>
        <v/>
      </c>
      <c r="I14" s="32" t="str">
        <f t="shared" si="2"/>
        <v/>
      </c>
      <c r="J14" s="22" t="str">
        <f>IFERROR(VLOOKUP($A$1 &amp; "_" &amp; ROW()-6,'Receitas x Ingredientes'!$A:$J,10,FALSE),"")</f>
        <v/>
      </c>
      <c r="K14" s="2"/>
      <c r="L14" s="59" t="str">
        <f t="shared" si="3"/>
        <v/>
      </c>
      <c r="M14" s="22" t="str">
        <f t="shared" si="4"/>
        <v/>
      </c>
      <c r="N14" s="1"/>
      <c r="O14" s="21" t="str">
        <f t="shared" si="5"/>
        <v/>
      </c>
      <c r="P14" s="22" t="str">
        <f t="shared" si="6"/>
        <v/>
      </c>
    </row>
    <row r="15" spans="1:16" x14ac:dyDescent="0.25"/>
    <row r="16" spans="1:16" x14ac:dyDescent="0.25">
      <c r="O16" s="27" t="s">
        <v>2</v>
      </c>
      <c r="P16" s="28">
        <f>SUM(M7:M14)</f>
        <v>84.9</v>
      </c>
    </row>
    <row r="17" spans="1:16" x14ac:dyDescent="0.25">
      <c r="O17" s="27" t="s">
        <v>3</v>
      </c>
      <c r="P17" s="28">
        <f>IFERROR(P16/B2,"")</f>
        <v>8.49</v>
      </c>
    </row>
    <row r="18" spans="1:16" ht="15.75" thickBot="1" x14ac:dyDescent="0.3">
      <c r="O18" s="27" t="s">
        <v>24</v>
      </c>
      <c r="P18" s="67">
        <v>0.5</v>
      </c>
    </row>
    <row r="19" spans="1:16" ht="15.75" thickBot="1" x14ac:dyDescent="0.3">
      <c r="L19" s="144" t="s">
        <v>20</v>
      </c>
      <c r="M19" s="145"/>
      <c r="N19" s="145"/>
      <c r="O19" s="145"/>
      <c r="P19" s="69">
        <f>IFERROR(P17*(1+P18),"")</f>
        <v>12.734999999999999</v>
      </c>
    </row>
    <row r="20" spans="1:16" x14ac:dyDescent="0.25"/>
    <row r="21" spans="1:16" x14ac:dyDescent="0.25"/>
    <row r="22" spans="1:16" ht="15.75" thickBot="1" x14ac:dyDescent="0.3"/>
    <row r="23" spans="1:16" ht="24" customHeight="1" x14ac:dyDescent="0.25">
      <c r="A23" s="136" t="s">
        <v>4</v>
      </c>
      <c r="B23" s="127" t="str">
        <f>VLOOKUP(A1,Receitas!$A:$C,3,FALSE)</f>
        <v>Líquidos: Bata os ovos, o leite e a manteiga derretida até ficar homogêneo.
Secos: Em uma tigela à parte, peneire e misture a farinha de trigo, o chocolate em pó e o açúcar.
Incorpore: Junte os líquidos aos secos, misturando delicadamente até a massa ficar lisa. Por último, misture o fermento químico.
Asse: Despeje em uma forma untada e leve ao forno pré-aquecido a 180°C por aproximadamente 40 minutos (ou até o teste do palito sair limpo).
Esfrie: Deixe amornar antes de desenformar e cortar em fatias.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</row>
    <row r="24" spans="1:16" ht="24" customHeight="1" x14ac:dyDescent="0.25">
      <c r="A24" s="137"/>
      <c r="B24" s="13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6" ht="24" customHeight="1" x14ac:dyDescent="0.25">
      <c r="A25" s="137"/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6" ht="24" customHeight="1" x14ac:dyDescent="0.25">
      <c r="A26" s="137"/>
      <c r="B26" s="13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16" ht="24" customHeight="1" thickBot="1" x14ac:dyDescent="0.3">
      <c r="A27" s="138"/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</row>
    <row r="28" spans="1:16" x14ac:dyDescent="0.25"/>
  </sheetData>
  <sheetProtection autoFilter="0"/>
  <mergeCells count="13">
    <mergeCell ref="B23:P27"/>
    <mergeCell ref="A23:A27"/>
    <mergeCell ref="B5:F5"/>
    <mergeCell ref="B6:C6"/>
    <mergeCell ref="E6:F6"/>
    <mergeCell ref="H5:J5"/>
    <mergeCell ref="L5:M5"/>
    <mergeCell ref="L19:O19"/>
    <mergeCell ref="A1:P1"/>
    <mergeCell ref="O5:P5"/>
    <mergeCell ref="A5:A6"/>
    <mergeCell ref="H6:J6"/>
    <mergeCell ref="L6:M6"/>
  </mergeCells>
  <printOptions horizontalCentered="1"/>
  <pageMargins left="0.19685039370078741" right="0.19685039370078741" top="0.19685039370078741" bottom="0.19685039370078741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CC73A3-3637-4AE7-8BB2-08FCA7622BD5}">
          <x14:formula1>
            <xm:f>Receitas!$A$2:$A$5</xm:f>
          </x14:formula1>
          <xm:sqref>A1:P1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DE77-30A7-405B-9345-5466A41ED369}">
  <sheetPr>
    <tabColor rgb="FFFFC000"/>
  </sheetPr>
  <dimension ref="A1:F199"/>
  <sheetViews>
    <sheetView showGridLines="0" zoomScale="180" zoomScaleNormal="180" workbookViewId="0">
      <pane ySplit="3" topLeftCell="A4" activePane="bottomLeft" state="frozen"/>
      <selection pane="bottomLeft" activeCell="F10" sqref="F10"/>
    </sheetView>
  </sheetViews>
  <sheetFormatPr defaultColWidth="9.140625" defaultRowHeight="15" x14ac:dyDescent="0.25"/>
  <cols>
    <col min="1" max="1" width="29" bestFit="1" customWidth="1"/>
    <col min="2" max="5" width="10" customWidth="1"/>
    <col min="6" max="6" width="18.5703125" customWidth="1"/>
    <col min="7" max="7" width="2.7109375" customWidth="1"/>
  </cols>
  <sheetData>
    <row r="1" spans="1:6" ht="11.25" customHeight="1" x14ac:dyDescent="0.25">
      <c r="A1" s="146" t="s">
        <v>5</v>
      </c>
      <c r="B1" s="3" t="s">
        <v>10</v>
      </c>
      <c r="C1" s="3"/>
      <c r="D1" s="4" t="s">
        <v>8</v>
      </c>
      <c r="E1" s="150" t="s">
        <v>15</v>
      </c>
      <c r="F1" s="148" t="s">
        <v>6</v>
      </c>
    </row>
    <row r="2" spans="1:6" ht="12" customHeight="1" x14ac:dyDescent="0.25">
      <c r="A2" s="147"/>
      <c r="B2" s="5" t="s">
        <v>9</v>
      </c>
      <c r="C2" s="5" t="s">
        <v>7</v>
      </c>
      <c r="D2" s="5" t="s">
        <v>13</v>
      </c>
      <c r="E2" s="151"/>
      <c r="F2" s="149"/>
    </row>
    <row r="3" spans="1:6" ht="6" customHeight="1" thickBot="1" x14ac:dyDescent="0.3">
      <c r="A3" s="6"/>
      <c r="B3" s="7"/>
      <c r="C3" s="7"/>
      <c r="D3" s="7"/>
      <c r="E3" s="7"/>
      <c r="F3" s="8"/>
    </row>
    <row r="4" spans="1:6" x14ac:dyDescent="0.25">
      <c r="A4" s="57" t="s">
        <v>25</v>
      </c>
      <c r="B4" s="85">
        <v>1000</v>
      </c>
      <c r="C4" s="85" t="s">
        <v>11</v>
      </c>
      <c r="D4" s="86">
        <v>3.5</v>
      </c>
      <c r="E4" s="87">
        <v>0.7</v>
      </c>
      <c r="F4" s="88" t="s">
        <v>26</v>
      </c>
    </row>
    <row r="5" spans="1:6" x14ac:dyDescent="0.25">
      <c r="A5" s="12" t="s">
        <v>27</v>
      </c>
      <c r="B5" s="89">
        <v>1000</v>
      </c>
      <c r="C5" s="89" t="s">
        <v>11</v>
      </c>
      <c r="D5" s="90">
        <v>4.8</v>
      </c>
      <c r="E5" s="91">
        <v>0.9</v>
      </c>
      <c r="F5" s="78" t="s">
        <v>26</v>
      </c>
    </row>
    <row r="6" spans="1:6" x14ac:dyDescent="0.25">
      <c r="A6" s="12" t="s">
        <v>28</v>
      </c>
      <c r="B6" s="89">
        <v>1000</v>
      </c>
      <c r="C6" s="89" t="s">
        <v>11</v>
      </c>
      <c r="D6" s="90">
        <v>28.9</v>
      </c>
      <c r="E6" s="91">
        <v>0.85</v>
      </c>
      <c r="F6" s="78" t="s">
        <v>29</v>
      </c>
    </row>
    <row r="7" spans="1:6" x14ac:dyDescent="0.25">
      <c r="A7" s="12" t="s">
        <v>30</v>
      </c>
      <c r="B7" s="89">
        <v>1000</v>
      </c>
      <c r="C7" s="89" t="s">
        <v>11</v>
      </c>
      <c r="D7" s="90">
        <v>4.2</v>
      </c>
      <c r="E7" s="91">
        <v>1</v>
      </c>
      <c r="F7" s="78" t="s">
        <v>31</v>
      </c>
    </row>
    <row r="8" spans="1:6" x14ac:dyDescent="0.25">
      <c r="A8" s="12" t="s">
        <v>32</v>
      </c>
      <c r="B8" s="89">
        <v>150</v>
      </c>
      <c r="C8" s="89" t="s">
        <v>11</v>
      </c>
      <c r="D8" s="90">
        <v>3.5</v>
      </c>
      <c r="E8" s="91">
        <v>0.75</v>
      </c>
      <c r="F8" s="78" t="s">
        <v>26</v>
      </c>
    </row>
    <row r="9" spans="1:6" x14ac:dyDescent="0.25">
      <c r="A9" s="12" t="s">
        <v>33</v>
      </c>
      <c r="B9" s="89">
        <v>1500</v>
      </c>
      <c r="C9" s="89" t="s">
        <v>12</v>
      </c>
      <c r="D9" s="90">
        <v>3</v>
      </c>
      <c r="E9" s="91">
        <v>1</v>
      </c>
      <c r="F9" s="78" t="s">
        <v>34</v>
      </c>
    </row>
    <row r="10" spans="1:6" x14ac:dyDescent="0.25">
      <c r="A10" s="12" t="s">
        <v>35</v>
      </c>
      <c r="B10" s="89">
        <v>1000</v>
      </c>
      <c r="C10" s="89" t="s">
        <v>12</v>
      </c>
      <c r="D10" s="90">
        <v>15</v>
      </c>
      <c r="E10" s="91">
        <v>1</v>
      </c>
      <c r="F10" s="78" t="s">
        <v>34</v>
      </c>
    </row>
    <row r="11" spans="1:6" x14ac:dyDescent="0.25">
      <c r="A11" s="12" t="s">
        <v>36</v>
      </c>
      <c r="B11" s="89">
        <v>100</v>
      </c>
      <c r="C11" s="89" t="s">
        <v>11</v>
      </c>
      <c r="D11" s="90">
        <v>12.5</v>
      </c>
      <c r="E11" s="91">
        <v>1</v>
      </c>
      <c r="F11" s="78" t="s">
        <v>31</v>
      </c>
    </row>
    <row r="12" spans="1:6" x14ac:dyDescent="0.25">
      <c r="A12" s="12" t="s">
        <v>37</v>
      </c>
      <c r="B12" s="89">
        <v>50</v>
      </c>
      <c r="C12" s="89" t="s">
        <v>11</v>
      </c>
      <c r="D12" s="90">
        <v>4.5</v>
      </c>
      <c r="E12" s="91">
        <v>0.8</v>
      </c>
      <c r="F12" s="78" t="s">
        <v>26</v>
      </c>
    </row>
    <row r="13" spans="1:6" x14ac:dyDescent="0.25">
      <c r="A13" s="12" t="s">
        <v>38</v>
      </c>
      <c r="B13" s="89">
        <v>400</v>
      </c>
      <c r="C13" s="89" t="s">
        <v>11</v>
      </c>
      <c r="D13" s="90">
        <v>5.5</v>
      </c>
      <c r="E13" s="91">
        <v>0.8</v>
      </c>
      <c r="F13" s="78" t="s">
        <v>26</v>
      </c>
    </row>
    <row r="14" spans="1:6" x14ac:dyDescent="0.25">
      <c r="A14" s="12" t="s">
        <v>39</v>
      </c>
      <c r="B14" s="89">
        <v>250</v>
      </c>
      <c r="C14" s="89" t="s">
        <v>11</v>
      </c>
      <c r="D14" s="90">
        <v>3.5</v>
      </c>
      <c r="E14" s="91">
        <v>0.85</v>
      </c>
      <c r="F14" s="78" t="s">
        <v>26</v>
      </c>
    </row>
    <row r="15" spans="1:6" x14ac:dyDescent="0.25">
      <c r="A15" s="12" t="s">
        <v>40</v>
      </c>
      <c r="B15" s="89">
        <v>1000</v>
      </c>
      <c r="C15" s="89" t="s">
        <v>11</v>
      </c>
      <c r="D15" s="90">
        <v>22</v>
      </c>
      <c r="E15" s="91">
        <v>1</v>
      </c>
      <c r="F15" s="78" t="s">
        <v>26</v>
      </c>
    </row>
    <row r="16" spans="1:6" x14ac:dyDescent="0.25">
      <c r="A16" s="12" t="s">
        <v>41</v>
      </c>
      <c r="B16" s="89">
        <v>1000</v>
      </c>
      <c r="C16" s="89" t="s">
        <v>11</v>
      </c>
      <c r="D16" s="90">
        <v>18.5</v>
      </c>
      <c r="E16" s="91">
        <v>0.88</v>
      </c>
      <c r="F16" s="78" t="s">
        <v>26</v>
      </c>
    </row>
    <row r="17" spans="1:6" x14ac:dyDescent="0.25">
      <c r="A17" s="12" t="s">
        <v>42</v>
      </c>
      <c r="B17" s="89">
        <v>500</v>
      </c>
      <c r="C17" s="89" t="s">
        <v>11</v>
      </c>
      <c r="D17" s="90">
        <v>8.5</v>
      </c>
      <c r="E17" s="91">
        <v>0.65</v>
      </c>
      <c r="F17" s="78" t="s">
        <v>26</v>
      </c>
    </row>
    <row r="18" spans="1:6" x14ac:dyDescent="0.25">
      <c r="A18" s="12" t="s">
        <v>43</v>
      </c>
      <c r="B18" s="89">
        <v>500</v>
      </c>
      <c r="C18" s="89" t="s">
        <v>11</v>
      </c>
      <c r="D18" s="90">
        <v>45</v>
      </c>
      <c r="E18" s="91">
        <v>1</v>
      </c>
      <c r="F18" s="78" t="s">
        <v>31</v>
      </c>
    </row>
    <row r="19" spans="1:6" x14ac:dyDescent="0.25">
      <c r="A19" s="12" t="s">
        <v>44</v>
      </c>
      <c r="B19" s="89">
        <v>500</v>
      </c>
      <c r="C19" s="89" t="s">
        <v>11</v>
      </c>
      <c r="D19" s="90">
        <v>38</v>
      </c>
      <c r="E19" s="91">
        <v>1</v>
      </c>
      <c r="F19" s="78" t="s">
        <v>31</v>
      </c>
    </row>
    <row r="20" spans="1:6" x14ac:dyDescent="0.25">
      <c r="A20" s="12" t="s">
        <v>45</v>
      </c>
      <c r="B20" s="89">
        <v>1000</v>
      </c>
      <c r="C20" s="89" t="s">
        <v>11</v>
      </c>
      <c r="D20" s="90">
        <v>12</v>
      </c>
      <c r="E20" s="91">
        <v>1</v>
      </c>
      <c r="F20" s="78" t="s">
        <v>31</v>
      </c>
    </row>
    <row r="21" spans="1:6" x14ac:dyDescent="0.25">
      <c r="A21" s="12" t="s">
        <v>46</v>
      </c>
      <c r="B21" s="89">
        <v>1000</v>
      </c>
      <c r="C21" s="89" t="s">
        <v>11</v>
      </c>
      <c r="D21" s="90">
        <v>16.5</v>
      </c>
      <c r="E21" s="91">
        <v>1</v>
      </c>
      <c r="F21" s="78" t="s">
        <v>31</v>
      </c>
    </row>
    <row r="22" spans="1:6" x14ac:dyDescent="0.25">
      <c r="A22" s="12" t="s">
        <v>47</v>
      </c>
      <c r="B22" s="89">
        <v>1000</v>
      </c>
      <c r="C22" s="89" t="s">
        <v>11</v>
      </c>
      <c r="D22" s="90">
        <v>18</v>
      </c>
      <c r="E22" s="91">
        <v>1</v>
      </c>
      <c r="F22" s="78" t="s">
        <v>31</v>
      </c>
    </row>
    <row r="23" spans="1:6" x14ac:dyDescent="0.25">
      <c r="A23" s="12" t="s">
        <v>48</v>
      </c>
      <c r="B23" s="89">
        <v>5000</v>
      </c>
      <c r="C23" s="89" t="s">
        <v>11</v>
      </c>
      <c r="D23" s="90">
        <v>26.5</v>
      </c>
      <c r="E23" s="91">
        <v>1</v>
      </c>
      <c r="F23" s="78" t="s">
        <v>31</v>
      </c>
    </row>
    <row r="24" spans="1:6" x14ac:dyDescent="0.25">
      <c r="A24" s="12" t="s">
        <v>49</v>
      </c>
      <c r="B24" s="89">
        <v>170</v>
      </c>
      <c r="C24" s="89" t="s">
        <v>11</v>
      </c>
      <c r="D24" s="90">
        <v>7.5</v>
      </c>
      <c r="E24" s="91">
        <v>1</v>
      </c>
      <c r="F24" s="78" t="s">
        <v>31</v>
      </c>
    </row>
    <row r="25" spans="1:6" x14ac:dyDescent="0.25">
      <c r="A25" s="12" t="s">
        <v>50</v>
      </c>
      <c r="B25" s="89">
        <v>500</v>
      </c>
      <c r="C25" s="89" t="s">
        <v>11</v>
      </c>
      <c r="D25" s="90">
        <v>6.8</v>
      </c>
      <c r="E25" s="91">
        <v>1</v>
      </c>
      <c r="F25" s="78" t="s">
        <v>31</v>
      </c>
    </row>
    <row r="26" spans="1:6" x14ac:dyDescent="0.25">
      <c r="A26" s="12" t="s">
        <v>51</v>
      </c>
      <c r="B26" s="89">
        <v>500</v>
      </c>
      <c r="C26" s="89" t="s">
        <v>12</v>
      </c>
      <c r="D26" s="90">
        <v>38</v>
      </c>
      <c r="E26" s="91">
        <v>1</v>
      </c>
      <c r="F26" s="78" t="s">
        <v>31</v>
      </c>
    </row>
    <row r="27" spans="1:6" x14ac:dyDescent="0.25">
      <c r="A27" s="12" t="s">
        <v>52</v>
      </c>
      <c r="B27" s="89">
        <v>150</v>
      </c>
      <c r="C27" s="89" t="s">
        <v>11</v>
      </c>
      <c r="D27" s="90">
        <v>8.5</v>
      </c>
      <c r="E27" s="91">
        <v>1</v>
      </c>
      <c r="F27" s="78" t="s">
        <v>31</v>
      </c>
    </row>
    <row r="28" spans="1:6" x14ac:dyDescent="0.25">
      <c r="A28" s="12" t="s">
        <v>53</v>
      </c>
      <c r="B28" s="89">
        <v>1000</v>
      </c>
      <c r="C28" s="89" t="s">
        <v>11</v>
      </c>
      <c r="D28" s="90">
        <v>32</v>
      </c>
      <c r="E28" s="91">
        <v>0.95</v>
      </c>
      <c r="F28" s="78" t="s">
        <v>29</v>
      </c>
    </row>
    <row r="29" spans="1:6" x14ac:dyDescent="0.25">
      <c r="A29" s="12" t="s">
        <v>54</v>
      </c>
      <c r="B29" s="89">
        <v>1000</v>
      </c>
      <c r="C29" s="89" t="s">
        <v>11</v>
      </c>
      <c r="D29" s="90">
        <v>28.5</v>
      </c>
      <c r="E29" s="91">
        <v>0.85</v>
      </c>
      <c r="F29" s="78" t="s">
        <v>29</v>
      </c>
    </row>
    <row r="30" spans="1:6" x14ac:dyDescent="0.25">
      <c r="A30" s="12" t="s">
        <v>55</v>
      </c>
      <c r="B30" s="89">
        <v>1000</v>
      </c>
      <c r="C30" s="89" t="s">
        <v>11</v>
      </c>
      <c r="D30" s="90">
        <v>5.5</v>
      </c>
      <c r="E30" s="91">
        <v>0.65</v>
      </c>
      <c r="F30" s="78" t="s">
        <v>26</v>
      </c>
    </row>
    <row r="31" spans="1:6" x14ac:dyDescent="0.25">
      <c r="A31" s="12" t="s">
        <v>56</v>
      </c>
      <c r="B31" s="89">
        <v>1000</v>
      </c>
      <c r="C31" s="89" t="s">
        <v>11</v>
      </c>
      <c r="D31" s="90">
        <v>6.9</v>
      </c>
      <c r="E31" s="91">
        <v>0.65</v>
      </c>
      <c r="F31" s="78" t="s">
        <v>26</v>
      </c>
    </row>
    <row r="32" spans="1:6" x14ac:dyDescent="0.25">
      <c r="A32" s="12" t="s">
        <v>57</v>
      </c>
      <c r="B32" s="89">
        <v>1000</v>
      </c>
      <c r="C32" s="89" t="s">
        <v>11</v>
      </c>
      <c r="D32" s="90">
        <v>4.5</v>
      </c>
      <c r="E32" s="91">
        <v>0.85</v>
      </c>
      <c r="F32" s="78" t="s">
        <v>26</v>
      </c>
    </row>
    <row r="33" spans="1:6" x14ac:dyDescent="0.25">
      <c r="A33" s="12" t="s">
        <v>58</v>
      </c>
      <c r="B33" s="89">
        <v>1000</v>
      </c>
      <c r="C33" s="89" t="s">
        <v>11</v>
      </c>
      <c r="D33" s="90">
        <v>5.2</v>
      </c>
      <c r="E33" s="91">
        <v>0.82</v>
      </c>
      <c r="F33" s="78" t="s">
        <v>26</v>
      </c>
    </row>
    <row r="34" spans="1:6" x14ac:dyDescent="0.25">
      <c r="A34" s="12" t="s">
        <v>59</v>
      </c>
      <c r="B34" s="89">
        <v>500</v>
      </c>
      <c r="C34" s="89" t="s">
        <v>11</v>
      </c>
      <c r="D34" s="90">
        <v>14</v>
      </c>
      <c r="E34" s="91">
        <v>1</v>
      </c>
      <c r="F34" s="78" t="s">
        <v>31</v>
      </c>
    </row>
    <row r="35" spans="1:6" x14ac:dyDescent="0.25">
      <c r="A35" s="12" t="s">
        <v>60</v>
      </c>
      <c r="B35" s="89">
        <v>1000</v>
      </c>
      <c r="C35" s="89" t="s">
        <v>12</v>
      </c>
      <c r="D35" s="90">
        <v>25</v>
      </c>
      <c r="E35" s="91">
        <v>1</v>
      </c>
      <c r="F35" s="78" t="s">
        <v>31</v>
      </c>
    </row>
    <row r="36" spans="1:6" x14ac:dyDescent="0.25">
      <c r="A36" s="12" t="s">
        <v>61</v>
      </c>
      <c r="B36" s="89">
        <v>1000</v>
      </c>
      <c r="C36" s="89" t="s">
        <v>11</v>
      </c>
      <c r="D36" s="90">
        <v>5.5</v>
      </c>
      <c r="E36" s="91">
        <v>0.9</v>
      </c>
      <c r="F36" s="78" t="s">
        <v>26</v>
      </c>
    </row>
    <row r="37" spans="1:6" x14ac:dyDescent="0.25">
      <c r="A37" s="12" t="s">
        <v>62</v>
      </c>
      <c r="B37" s="89">
        <v>1000</v>
      </c>
      <c r="C37" s="89" t="s">
        <v>11</v>
      </c>
      <c r="D37" s="90">
        <v>4.8</v>
      </c>
      <c r="E37" s="91">
        <v>0.8</v>
      </c>
      <c r="F37" s="78" t="s">
        <v>26</v>
      </c>
    </row>
    <row r="38" spans="1:6" x14ac:dyDescent="0.25">
      <c r="A38" s="12" t="s">
        <v>63</v>
      </c>
      <c r="B38" s="89">
        <v>400</v>
      </c>
      <c r="C38" s="89" t="s">
        <v>11</v>
      </c>
      <c r="D38" s="90">
        <v>5.5</v>
      </c>
      <c r="E38" s="91">
        <v>1</v>
      </c>
      <c r="F38" s="78" t="s">
        <v>31</v>
      </c>
    </row>
    <row r="39" spans="1:6" x14ac:dyDescent="0.25">
      <c r="A39" s="12" t="s">
        <v>64</v>
      </c>
      <c r="B39" s="89">
        <v>1000</v>
      </c>
      <c r="C39" s="89" t="s">
        <v>11</v>
      </c>
      <c r="D39" s="90">
        <v>19.5</v>
      </c>
      <c r="E39" s="91">
        <v>0.8</v>
      </c>
      <c r="F39" s="78" t="s">
        <v>29</v>
      </c>
    </row>
    <row r="40" spans="1:6" x14ac:dyDescent="0.25">
      <c r="A40" s="12" t="s">
        <v>65</v>
      </c>
      <c r="B40" s="89">
        <v>400</v>
      </c>
      <c r="C40" s="89" t="s">
        <v>11</v>
      </c>
      <c r="D40" s="90">
        <v>7.5</v>
      </c>
      <c r="E40" s="91">
        <v>0.6</v>
      </c>
      <c r="F40" s="78" t="s">
        <v>26</v>
      </c>
    </row>
    <row r="41" spans="1:6" x14ac:dyDescent="0.25">
      <c r="A41" s="12" t="s">
        <v>66</v>
      </c>
      <c r="B41" s="89">
        <v>1000</v>
      </c>
      <c r="C41" s="89" t="s">
        <v>11</v>
      </c>
      <c r="D41" s="90">
        <v>32</v>
      </c>
      <c r="E41" s="91">
        <v>0.9</v>
      </c>
      <c r="F41" s="78" t="s">
        <v>67</v>
      </c>
    </row>
    <row r="42" spans="1:6" x14ac:dyDescent="0.25">
      <c r="A42" s="12" t="s">
        <v>68</v>
      </c>
      <c r="B42" s="89">
        <v>500</v>
      </c>
      <c r="C42" s="89" t="s">
        <v>11</v>
      </c>
      <c r="D42" s="90">
        <v>19.5</v>
      </c>
      <c r="E42" s="91">
        <v>1</v>
      </c>
      <c r="F42" s="78" t="s">
        <v>31</v>
      </c>
    </row>
    <row r="43" spans="1:6" x14ac:dyDescent="0.25">
      <c r="A43" s="12" t="s">
        <v>69</v>
      </c>
      <c r="B43" s="89">
        <v>1000</v>
      </c>
      <c r="C43" s="89" t="s">
        <v>11</v>
      </c>
      <c r="D43" s="90">
        <v>35</v>
      </c>
      <c r="E43" s="91">
        <v>1</v>
      </c>
      <c r="F43" s="78" t="s">
        <v>31</v>
      </c>
    </row>
    <row r="44" spans="1:6" x14ac:dyDescent="0.25">
      <c r="A44" s="12" t="s">
        <v>70</v>
      </c>
      <c r="B44" s="89">
        <v>1000</v>
      </c>
      <c r="C44" s="89" t="s">
        <v>11</v>
      </c>
      <c r="D44" s="90">
        <v>75</v>
      </c>
      <c r="E44" s="91">
        <v>1</v>
      </c>
      <c r="F44" s="78" t="s">
        <v>67</v>
      </c>
    </row>
    <row r="45" spans="1:6" x14ac:dyDescent="0.25">
      <c r="A45" s="12" t="s">
        <v>71</v>
      </c>
      <c r="B45" s="89">
        <v>100</v>
      </c>
      <c r="C45" s="89" t="s">
        <v>11</v>
      </c>
      <c r="D45" s="90">
        <v>8.5</v>
      </c>
      <c r="E45" s="91">
        <v>1</v>
      </c>
      <c r="F45" s="78" t="s">
        <v>31</v>
      </c>
    </row>
    <row r="46" spans="1:6" x14ac:dyDescent="0.25">
      <c r="A46" s="12" t="s">
        <v>72</v>
      </c>
      <c r="B46" s="89">
        <v>100</v>
      </c>
      <c r="C46" s="89" t="s">
        <v>11</v>
      </c>
      <c r="D46" s="90">
        <v>12</v>
      </c>
      <c r="E46" s="91">
        <v>1</v>
      </c>
      <c r="F46" s="78" t="s">
        <v>31</v>
      </c>
    </row>
    <row r="47" spans="1:6" x14ac:dyDescent="0.25">
      <c r="A47" s="12" t="s">
        <v>73</v>
      </c>
      <c r="B47" s="89">
        <v>500</v>
      </c>
      <c r="C47" s="89" t="s">
        <v>11</v>
      </c>
      <c r="D47" s="90">
        <v>5.5</v>
      </c>
      <c r="E47" s="91">
        <v>1</v>
      </c>
      <c r="F47" s="78" t="s">
        <v>31</v>
      </c>
    </row>
    <row r="48" spans="1:6" x14ac:dyDescent="0.25">
      <c r="A48" s="12" t="s">
        <v>74</v>
      </c>
      <c r="B48" s="89">
        <v>1000</v>
      </c>
      <c r="C48" s="89" t="s">
        <v>11</v>
      </c>
      <c r="D48" s="90">
        <v>26</v>
      </c>
      <c r="E48" s="91">
        <v>0.8</v>
      </c>
      <c r="F48" s="78" t="s">
        <v>29</v>
      </c>
    </row>
    <row r="49" spans="1:6" x14ac:dyDescent="0.25">
      <c r="A49" s="12" t="s">
        <v>75</v>
      </c>
      <c r="B49" s="89">
        <v>1000</v>
      </c>
      <c r="C49" s="89" t="s">
        <v>11</v>
      </c>
      <c r="D49" s="90">
        <v>36</v>
      </c>
      <c r="E49" s="91">
        <v>1</v>
      </c>
      <c r="F49" s="78" t="s">
        <v>29</v>
      </c>
    </row>
    <row r="50" spans="1:6" x14ac:dyDescent="0.25">
      <c r="A50" s="12" t="s">
        <v>76</v>
      </c>
      <c r="B50" s="89">
        <v>1000</v>
      </c>
      <c r="C50" s="89" t="s">
        <v>11</v>
      </c>
      <c r="D50" s="90">
        <v>24</v>
      </c>
      <c r="E50" s="91">
        <v>1</v>
      </c>
      <c r="F50" s="78" t="s">
        <v>29</v>
      </c>
    </row>
    <row r="51" spans="1:6" x14ac:dyDescent="0.25">
      <c r="A51" s="12" t="s">
        <v>77</v>
      </c>
      <c r="B51" s="89">
        <v>1000</v>
      </c>
      <c r="C51" s="89" t="s">
        <v>11</v>
      </c>
      <c r="D51" s="90">
        <v>48</v>
      </c>
      <c r="E51" s="91">
        <v>0.85</v>
      </c>
      <c r="F51" s="78" t="s">
        <v>29</v>
      </c>
    </row>
    <row r="52" spans="1:6" x14ac:dyDescent="0.25">
      <c r="A52" s="12" t="s">
        <v>78</v>
      </c>
      <c r="B52" s="89">
        <v>1000</v>
      </c>
      <c r="C52" s="89" t="s">
        <v>11</v>
      </c>
      <c r="D52" s="90">
        <v>65</v>
      </c>
      <c r="E52" s="91">
        <v>1</v>
      </c>
      <c r="F52" s="78" t="s">
        <v>31</v>
      </c>
    </row>
    <row r="53" spans="1:6" x14ac:dyDescent="0.25">
      <c r="A53" s="12" t="s">
        <v>79</v>
      </c>
      <c r="B53" s="89">
        <v>1000</v>
      </c>
      <c r="C53" s="89" t="s">
        <v>11</v>
      </c>
      <c r="D53" s="90">
        <v>72</v>
      </c>
      <c r="E53" s="91">
        <v>1</v>
      </c>
      <c r="F53" s="78" t="s">
        <v>31</v>
      </c>
    </row>
    <row r="54" spans="1:6" x14ac:dyDescent="0.25">
      <c r="A54" s="12" t="s">
        <v>80</v>
      </c>
      <c r="B54" s="89">
        <v>1000</v>
      </c>
      <c r="C54" s="89" t="s">
        <v>11</v>
      </c>
      <c r="D54" s="90">
        <v>4.5</v>
      </c>
      <c r="E54" s="91">
        <v>0.9</v>
      </c>
      <c r="F54" s="78" t="s">
        <v>26</v>
      </c>
    </row>
    <row r="55" spans="1:6" x14ac:dyDescent="0.25">
      <c r="A55" s="12" t="s">
        <v>81</v>
      </c>
      <c r="B55" s="89">
        <v>1000</v>
      </c>
      <c r="C55" s="89" t="s">
        <v>11</v>
      </c>
      <c r="D55" s="90">
        <v>6.8</v>
      </c>
      <c r="E55" s="91">
        <v>0.9</v>
      </c>
      <c r="F55" s="78" t="s">
        <v>26</v>
      </c>
    </row>
    <row r="56" spans="1:6" x14ac:dyDescent="0.25">
      <c r="A56" s="12" t="s">
        <v>82</v>
      </c>
      <c r="B56" s="89">
        <v>100</v>
      </c>
      <c r="C56" s="89" t="s">
        <v>11</v>
      </c>
      <c r="D56" s="90">
        <v>2.5</v>
      </c>
      <c r="E56" s="91">
        <v>0.9</v>
      </c>
      <c r="F56" s="78" t="s">
        <v>26</v>
      </c>
    </row>
    <row r="57" spans="1:6" x14ac:dyDescent="0.25">
      <c r="A57" s="12" t="s">
        <v>83</v>
      </c>
      <c r="B57" s="89">
        <v>1000</v>
      </c>
      <c r="C57" s="89" t="s">
        <v>11</v>
      </c>
      <c r="D57" s="90">
        <v>4.9000000000000004</v>
      </c>
      <c r="E57" s="91">
        <v>0.85</v>
      </c>
      <c r="F57" s="78" t="s">
        <v>26</v>
      </c>
    </row>
    <row r="58" spans="1:6" x14ac:dyDescent="0.25">
      <c r="A58" s="12" t="s">
        <v>84</v>
      </c>
      <c r="B58" s="89">
        <v>350</v>
      </c>
      <c r="C58" s="89" t="s">
        <v>12</v>
      </c>
      <c r="D58" s="90">
        <v>3.8</v>
      </c>
      <c r="E58" s="91">
        <v>1</v>
      </c>
      <c r="F58" s="78" t="s">
        <v>34</v>
      </c>
    </row>
    <row r="59" spans="1:6" x14ac:dyDescent="0.25">
      <c r="A59" s="12" t="s">
        <v>85</v>
      </c>
      <c r="B59" s="89">
        <v>1000</v>
      </c>
      <c r="C59" s="89" t="s">
        <v>11</v>
      </c>
      <c r="D59" s="89">
        <v>45</v>
      </c>
      <c r="E59" s="89">
        <v>1</v>
      </c>
      <c r="F59" s="78" t="s">
        <v>31</v>
      </c>
    </row>
    <row r="60" spans="1:6" x14ac:dyDescent="0.25">
      <c r="A60" s="12" t="s">
        <v>86</v>
      </c>
      <c r="B60" s="89">
        <v>250</v>
      </c>
      <c r="C60" s="89" t="s">
        <v>11</v>
      </c>
      <c r="D60" s="89">
        <v>12</v>
      </c>
      <c r="E60" s="89">
        <v>1</v>
      </c>
      <c r="F60" s="78" t="s">
        <v>34</v>
      </c>
    </row>
    <row r="61" spans="1:6" x14ac:dyDescent="0.25">
      <c r="A61" s="12" t="s">
        <v>87</v>
      </c>
      <c r="B61" s="89">
        <v>100</v>
      </c>
      <c r="C61" s="89" t="s">
        <v>11</v>
      </c>
      <c r="D61" s="89">
        <v>2.5</v>
      </c>
      <c r="E61" s="89">
        <v>0.85</v>
      </c>
      <c r="F61" s="78" t="s">
        <v>26</v>
      </c>
    </row>
    <row r="62" spans="1:6" x14ac:dyDescent="0.25">
      <c r="A62" s="12" t="s">
        <v>88</v>
      </c>
      <c r="B62" s="89">
        <v>1000</v>
      </c>
      <c r="C62" s="89" t="s">
        <v>11</v>
      </c>
      <c r="D62" s="89">
        <v>38</v>
      </c>
      <c r="E62" s="89">
        <v>1</v>
      </c>
      <c r="F62" s="78" t="s">
        <v>31</v>
      </c>
    </row>
    <row r="63" spans="1:6" x14ac:dyDescent="0.25">
      <c r="A63" s="12" t="s">
        <v>89</v>
      </c>
      <c r="B63" s="89">
        <v>1000</v>
      </c>
      <c r="C63" s="89" t="s">
        <v>11</v>
      </c>
      <c r="D63" s="89">
        <v>42</v>
      </c>
      <c r="E63" s="89">
        <v>1</v>
      </c>
      <c r="F63" s="78" t="s">
        <v>31</v>
      </c>
    </row>
    <row r="64" spans="1:6" x14ac:dyDescent="0.25">
      <c r="A64" s="12" t="s">
        <v>90</v>
      </c>
      <c r="B64" s="89">
        <v>1000</v>
      </c>
      <c r="C64" s="89" t="s">
        <v>11</v>
      </c>
      <c r="D64" s="89">
        <v>3.5</v>
      </c>
      <c r="E64" s="89">
        <v>0.75</v>
      </c>
      <c r="F64" s="78" t="s">
        <v>26</v>
      </c>
    </row>
    <row r="65" spans="1:6" x14ac:dyDescent="0.25">
      <c r="A65" s="12" t="s">
        <v>91</v>
      </c>
      <c r="B65" s="89">
        <v>1000</v>
      </c>
      <c r="C65" s="89" t="s">
        <v>12</v>
      </c>
      <c r="D65" s="89">
        <v>22</v>
      </c>
      <c r="E65" s="89">
        <v>1</v>
      </c>
      <c r="F65" s="78" t="s">
        <v>92</v>
      </c>
    </row>
    <row r="66" spans="1:6" x14ac:dyDescent="0.25">
      <c r="A66" s="12" t="s">
        <v>93</v>
      </c>
      <c r="B66" s="89">
        <v>1000</v>
      </c>
      <c r="C66" s="89" t="s">
        <v>11</v>
      </c>
      <c r="D66" s="89">
        <v>35</v>
      </c>
      <c r="E66" s="89">
        <v>1</v>
      </c>
      <c r="F66" s="78" t="s">
        <v>31</v>
      </c>
    </row>
    <row r="67" spans="1:6" x14ac:dyDescent="0.25">
      <c r="A67" s="12" t="s">
        <v>94</v>
      </c>
      <c r="B67" s="89">
        <v>100</v>
      </c>
      <c r="C67" s="89" t="s">
        <v>11</v>
      </c>
      <c r="D67" s="89">
        <v>3</v>
      </c>
      <c r="E67" s="89">
        <v>0.85</v>
      </c>
      <c r="F67" s="78" t="s">
        <v>26</v>
      </c>
    </row>
    <row r="68" spans="1:6" x14ac:dyDescent="0.25">
      <c r="A68" s="12" t="s">
        <v>95</v>
      </c>
      <c r="B68" s="89">
        <v>200</v>
      </c>
      <c r="C68" s="89" t="s">
        <v>11</v>
      </c>
      <c r="D68" s="89">
        <v>12.5</v>
      </c>
      <c r="E68" s="89">
        <v>0.95</v>
      </c>
      <c r="F68" s="78" t="s">
        <v>26</v>
      </c>
    </row>
    <row r="69" spans="1:6" x14ac:dyDescent="0.25">
      <c r="A69" s="12" t="s">
        <v>96</v>
      </c>
      <c r="B69" s="89">
        <v>100</v>
      </c>
      <c r="C69" s="89" t="s">
        <v>11</v>
      </c>
      <c r="D69" s="89">
        <v>4.5</v>
      </c>
      <c r="E69" s="89">
        <v>1</v>
      </c>
      <c r="F69" s="78" t="s">
        <v>31</v>
      </c>
    </row>
    <row r="70" spans="1:6" x14ac:dyDescent="0.25">
      <c r="A70" s="12" t="s">
        <v>97</v>
      </c>
      <c r="B70" s="89">
        <v>100</v>
      </c>
      <c r="C70" s="89" t="s">
        <v>11</v>
      </c>
      <c r="D70" s="89">
        <v>6.5</v>
      </c>
      <c r="E70" s="89">
        <v>1</v>
      </c>
      <c r="F70" s="78" t="s">
        <v>31</v>
      </c>
    </row>
    <row r="71" spans="1:6" x14ac:dyDescent="0.25">
      <c r="A71" s="12" t="s">
        <v>98</v>
      </c>
      <c r="B71" s="89">
        <v>1000</v>
      </c>
      <c r="C71" s="89" t="s">
        <v>11</v>
      </c>
      <c r="D71" s="89">
        <v>49</v>
      </c>
      <c r="E71" s="89">
        <v>0.9</v>
      </c>
      <c r="F71" s="78" t="s">
        <v>29</v>
      </c>
    </row>
    <row r="72" spans="1:6" x14ac:dyDescent="0.25">
      <c r="A72" s="12" t="s">
        <v>99</v>
      </c>
      <c r="B72" s="89">
        <v>1000</v>
      </c>
      <c r="C72" s="89" t="s">
        <v>11</v>
      </c>
      <c r="D72" s="89">
        <v>28</v>
      </c>
      <c r="E72" s="89">
        <v>0.95</v>
      </c>
      <c r="F72" s="78" t="s">
        <v>29</v>
      </c>
    </row>
    <row r="73" spans="1:6" x14ac:dyDescent="0.25">
      <c r="A73" s="12" t="s">
        <v>100</v>
      </c>
      <c r="B73" s="89">
        <v>1000</v>
      </c>
      <c r="C73" s="89" t="s">
        <v>11</v>
      </c>
      <c r="D73" s="89">
        <v>22</v>
      </c>
      <c r="E73" s="89">
        <v>0.7</v>
      </c>
      <c r="F73" s="78" t="s">
        <v>29</v>
      </c>
    </row>
    <row r="74" spans="1:6" x14ac:dyDescent="0.25">
      <c r="A74" s="12" t="s">
        <v>101</v>
      </c>
      <c r="B74" s="89">
        <v>1000</v>
      </c>
      <c r="C74" s="89" t="s">
        <v>11</v>
      </c>
      <c r="D74" s="89">
        <v>24</v>
      </c>
      <c r="E74" s="89">
        <v>0.75</v>
      </c>
      <c r="F74" s="78" t="s">
        <v>29</v>
      </c>
    </row>
    <row r="75" spans="1:6" x14ac:dyDescent="0.25">
      <c r="A75" s="12" t="s">
        <v>102</v>
      </c>
      <c r="B75" s="89">
        <v>200</v>
      </c>
      <c r="C75" s="89" t="s">
        <v>11</v>
      </c>
      <c r="D75" s="89">
        <v>3.5</v>
      </c>
      <c r="E75" s="89">
        <v>0.7</v>
      </c>
      <c r="F75" s="78" t="s">
        <v>26</v>
      </c>
    </row>
    <row r="76" spans="1:6" x14ac:dyDescent="0.25">
      <c r="A76" s="12" t="s">
        <v>103</v>
      </c>
      <c r="B76" s="89">
        <v>600</v>
      </c>
      <c r="C76" s="89" t="s">
        <v>11</v>
      </c>
      <c r="D76" s="89">
        <v>8.5</v>
      </c>
      <c r="E76" s="89">
        <v>0.6</v>
      </c>
      <c r="F76" s="78" t="s">
        <v>26</v>
      </c>
    </row>
    <row r="77" spans="1:6" x14ac:dyDescent="0.25">
      <c r="A77" s="12" t="s">
        <v>104</v>
      </c>
      <c r="B77" s="89">
        <v>50</v>
      </c>
      <c r="C77" s="89" t="s">
        <v>11</v>
      </c>
      <c r="D77" s="89">
        <v>9.5</v>
      </c>
      <c r="E77" s="89">
        <v>1</v>
      </c>
      <c r="F77" s="78" t="s">
        <v>31</v>
      </c>
    </row>
    <row r="78" spans="1:6" x14ac:dyDescent="0.25">
      <c r="A78" s="12" t="s">
        <v>105</v>
      </c>
      <c r="B78" s="89">
        <v>1000</v>
      </c>
      <c r="C78" s="89" t="s">
        <v>11</v>
      </c>
      <c r="D78" s="89">
        <v>48</v>
      </c>
      <c r="E78" s="89">
        <v>1</v>
      </c>
      <c r="F78" s="78" t="s">
        <v>92</v>
      </c>
    </row>
    <row r="79" spans="1:6" x14ac:dyDescent="0.25">
      <c r="A79" s="12" t="s">
        <v>106</v>
      </c>
      <c r="B79" s="89">
        <v>1000</v>
      </c>
      <c r="C79" s="89" t="s">
        <v>12</v>
      </c>
      <c r="D79" s="89">
        <v>32</v>
      </c>
      <c r="E79" s="89">
        <v>1</v>
      </c>
      <c r="F79" s="78" t="s">
        <v>92</v>
      </c>
    </row>
    <row r="80" spans="1:6" x14ac:dyDescent="0.25">
      <c r="A80" s="12" t="s">
        <v>107</v>
      </c>
      <c r="B80" s="89">
        <v>200</v>
      </c>
      <c r="C80" s="89" t="s">
        <v>11</v>
      </c>
      <c r="D80" s="89">
        <v>3.8</v>
      </c>
      <c r="E80" s="89">
        <v>1</v>
      </c>
      <c r="F80" s="78" t="s">
        <v>31</v>
      </c>
    </row>
    <row r="81" spans="1:6" x14ac:dyDescent="0.25">
      <c r="A81" s="12" t="s">
        <v>108</v>
      </c>
      <c r="B81" s="89">
        <v>100</v>
      </c>
      <c r="C81" s="89" t="s">
        <v>11</v>
      </c>
      <c r="D81" s="89">
        <v>7.5</v>
      </c>
      <c r="E81" s="89">
        <v>1</v>
      </c>
      <c r="F81" s="78" t="s">
        <v>31</v>
      </c>
    </row>
    <row r="82" spans="1:6" x14ac:dyDescent="0.25">
      <c r="A82" s="12" t="s">
        <v>109</v>
      </c>
      <c r="B82" s="89">
        <v>1000</v>
      </c>
      <c r="C82" s="89" t="s">
        <v>11</v>
      </c>
      <c r="D82" s="89">
        <v>22</v>
      </c>
      <c r="E82" s="89">
        <v>1</v>
      </c>
      <c r="F82" s="78" t="s">
        <v>31</v>
      </c>
    </row>
    <row r="83" spans="1:6" x14ac:dyDescent="0.25">
      <c r="A83" s="12" t="s">
        <v>110</v>
      </c>
      <c r="B83" s="89">
        <v>1000</v>
      </c>
      <c r="C83" s="89" t="s">
        <v>11</v>
      </c>
      <c r="D83" s="89">
        <v>18</v>
      </c>
      <c r="E83" s="89">
        <v>1</v>
      </c>
      <c r="F83" s="78" t="s">
        <v>111</v>
      </c>
    </row>
    <row r="84" spans="1:6" x14ac:dyDescent="0.25">
      <c r="A84" s="12" t="s">
        <v>112</v>
      </c>
      <c r="B84" s="89">
        <v>170</v>
      </c>
      <c r="C84" s="89" t="s">
        <v>11</v>
      </c>
      <c r="D84" s="89">
        <v>3.8</v>
      </c>
      <c r="E84" s="89">
        <v>1</v>
      </c>
      <c r="F84" s="78" t="s">
        <v>31</v>
      </c>
    </row>
    <row r="85" spans="1:6" x14ac:dyDescent="0.25">
      <c r="A85" s="12" t="s">
        <v>113</v>
      </c>
      <c r="B85" s="89">
        <v>300</v>
      </c>
      <c r="C85" s="89" t="s">
        <v>11</v>
      </c>
      <c r="D85" s="89">
        <v>4.5</v>
      </c>
      <c r="E85" s="89">
        <v>0.6</v>
      </c>
      <c r="F85" s="78" t="s">
        <v>26</v>
      </c>
    </row>
    <row r="86" spans="1:6" x14ac:dyDescent="0.25">
      <c r="A86" s="12" t="s">
        <v>114</v>
      </c>
      <c r="B86" s="89">
        <v>50</v>
      </c>
      <c r="C86" s="89" t="s">
        <v>11</v>
      </c>
      <c r="D86" s="89">
        <v>14</v>
      </c>
      <c r="E86" s="89">
        <v>1</v>
      </c>
      <c r="F86" s="78" t="s">
        <v>31</v>
      </c>
    </row>
    <row r="87" spans="1:6" x14ac:dyDescent="0.25">
      <c r="A87" s="12" t="s">
        <v>115</v>
      </c>
      <c r="B87" s="89">
        <v>340</v>
      </c>
      <c r="C87" s="89" t="s">
        <v>11</v>
      </c>
      <c r="D87" s="89">
        <v>5.2</v>
      </c>
      <c r="E87" s="89">
        <v>1</v>
      </c>
      <c r="F87" s="78" t="s">
        <v>31</v>
      </c>
    </row>
    <row r="88" spans="1:6" x14ac:dyDescent="0.25">
      <c r="A88" s="12" t="s">
        <v>116</v>
      </c>
      <c r="B88" s="89">
        <v>1000</v>
      </c>
      <c r="C88" s="89" t="s">
        <v>11</v>
      </c>
      <c r="D88" s="89">
        <v>8.5</v>
      </c>
      <c r="E88" s="89">
        <v>1</v>
      </c>
      <c r="F88" s="78" t="s">
        <v>31</v>
      </c>
    </row>
    <row r="89" spans="1:6" x14ac:dyDescent="0.25">
      <c r="A89" s="12" t="s">
        <v>117</v>
      </c>
      <c r="B89" s="89">
        <v>500</v>
      </c>
      <c r="C89" s="89" t="s">
        <v>11</v>
      </c>
      <c r="D89" s="89">
        <v>4.5</v>
      </c>
      <c r="E89" s="89">
        <v>1</v>
      </c>
      <c r="F89" s="78" t="s">
        <v>31</v>
      </c>
    </row>
    <row r="90" spans="1:6" x14ac:dyDescent="0.25">
      <c r="A90" s="12" t="s">
        <v>118</v>
      </c>
      <c r="B90" s="89">
        <v>1000</v>
      </c>
      <c r="C90" s="89" t="s">
        <v>11</v>
      </c>
      <c r="D90" s="89">
        <v>28</v>
      </c>
      <c r="E90" s="89">
        <v>1</v>
      </c>
      <c r="F90" s="78" t="s">
        <v>31</v>
      </c>
    </row>
    <row r="91" spans="1:6" x14ac:dyDescent="0.25">
      <c r="A91" s="12" t="s">
        <v>119</v>
      </c>
      <c r="B91" s="89">
        <v>1000</v>
      </c>
      <c r="C91" s="89" t="s">
        <v>11</v>
      </c>
      <c r="D91" s="89">
        <v>12</v>
      </c>
      <c r="E91" s="89">
        <v>1</v>
      </c>
      <c r="F91" s="78" t="s">
        <v>31</v>
      </c>
    </row>
    <row r="92" spans="1:6" x14ac:dyDescent="0.25">
      <c r="A92" s="12" t="s">
        <v>236</v>
      </c>
      <c r="B92" s="89">
        <v>1000</v>
      </c>
      <c r="C92" s="89" t="s">
        <v>11</v>
      </c>
      <c r="D92" s="89">
        <v>5.5</v>
      </c>
      <c r="E92" s="89">
        <v>1</v>
      </c>
      <c r="F92" s="78" t="s">
        <v>31</v>
      </c>
    </row>
    <row r="93" spans="1:6" x14ac:dyDescent="0.25">
      <c r="A93" s="12" t="s">
        <v>120</v>
      </c>
      <c r="B93" s="89">
        <v>1000</v>
      </c>
      <c r="C93" s="89" t="s">
        <v>11</v>
      </c>
      <c r="D93" s="89">
        <v>8.5</v>
      </c>
      <c r="E93" s="89">
        <v>1</v>
      </c>
      <c r="F93" s="78" t="s">
        <v>31</v>
      </c>
    </row>
    <row r="94" spans="1:6" x14ac:dyDescent="0.25">
      <c r="A94" s="12" t="s">
        <v>121</v>
      </c>
      <c r="B94" s="89">
        <v>1000</v>
      </c>
      <c r="C94" s="89" t="s">
        <v>11</v>
      </c>
      <c r="D94" s="89">
        <v>9.1999999999999993</v>
      </c>
      <c r="E94" s="89">
        <v>1</v>
      </c>
      <c r="F94" s="78" t="s">
        <v>31</v>
      </c>
    </row>
    <row r="95" spans="1:6" x14ac:dyDescent="0.25">
      <c r="A95" s="12" t="s">
        <v>122</v>
      </c>
      <c r="B95" s="89">
        <v>500</v>
      </c>
      <c r="C95" s="89" t="s">
        <v>11</v>
      </c>
      <c r="D95" s="89">
        <v>28</v>
      </c>
      <c r="E95" s="89">
        <v>1</v>
      </c>
      <c r="F95" s="78" t="s">
        <v>31</v>
      </c>
    </row>
    <row r="96" spans="1:6" x14ac:dyDescent="0.25">
      <c r="A96" s="12" t="s">
        <v>123</v>
      </c>
      <c r="B96" s="89">
        <v>100</v>
      </c>
      <c r="C96" s="89" t="s">
        <v>11</v>
      </c>
      <c r="D96" s="89">
        <v>5.5</v>
      </c>
      <c r="E96" s="89">
        <v>1</v>
      </c>
      <c r="F96" s="78" t="s">
        <v>31</v>
      </c>
    </row>
    <row r="97" spans="1:6" x14ac:dyDescent="0.25">
      <c r="A97" s="12" t="s">
        <v>124</v>
      </c>
      <c r="B97" s="89">
        <v>1000</v>
      </c>
      <c r="C97" s="89" t="s">
        <v>11</v>
      </c>
      <c r="D97" s="89">
        <v>19.5</v>
      </c>
      <c r="E97" s="89">
        <v>1</v>
      </c>
      <c r="F97" s="78" t="s">
        <v>29</v>
      </c>
    </row>
    <row r="98" spans="1:6" x14ac:dyDescent="0.25">
      <c r="A98" s="12" t="s">
        <v>125</v>
      </c>
      <c r="B98" s="89">
        <v>1000</v>
      </c>
      <c r="C98" s="89" t="s">
        <v>11</v>
      </c>
      <c r="D98" s="89">
        <v>75</v>
      </c>
      <c r="E98" s="89">
        <v>0.9</v>
      </c>
      <c r="F98" s="78" t="s">
        <v>29</v>
      </c>
    </row>
    <row r="99" spans="1:6" x14ac:dyDescent="0.25">
      <c r="A99" s="12" t="s">
        <v>126</v>
      </c>
      <c r="B99" s="89">
        <v>1000</v>
      </c>
      <c r="C99" s="89" t="s">
        <v>11</v>
      </c>
      <c r="D99" s="89">
        <v>4.5</v>
      </c>
      <c r="E99" s="89">
        <v>1</v>
      </c>
      <c r="F99" s="78" t="s">
        <v>31</v>
      </c>
    </row>
    <row r="100" spans="1:6" x14ac:dyDescent="0.25">
      <c r="A100" s="12" t="s">
        <v>127</v>
      </c>
      <c r="B100" s="89">
        <v>1000</v>
      </c>
      <c r="C100" s="89" t="s">
        <v>11</v>
      </c>
      <c r="D100" s="89">
        <v>12</v>
      </c>
      <c r="E100" s="89">
        <v>0.85</v>
      </c>
      <c r="F100" s="78" t="s">
        <v>26</v>
      </c>
    </row>
    <row r="101" spans="1:6" x14ac:dyDescent="0.25">
      <c r="A101" s="12" t="s">
        <v>128</v>
      </c>
      <c r="B101" s="89">
        <v>100</v>
      </c>
      <c r="C101" s="89" t="s">
        <v>11</v>
      </c>
      <c r="D101" s="89">
        <v>8.5</v>
      </c>
      <c r="E101" s="89">
        <v>1</v>
      </c>
      <c r="F101" s="78" t="s">
        <v>31</v>
      </c>
    </row>
    <row r="102" spans="1:6" x14ac:dyDescent="0.25">
      <c r="A102" s="12" t="s">
        <v>129</v>
      </c>
      <c r="B102" s="89">
        <v>1000</v>
      </c>
      <c r="C102" s="89" t="s">
        <v>11</v>
      </c>
      <c r="D102" s="89">
        <v>18</v>
      </c>
      <c r="E102" s="89">
        <v>1</v>
      </c>
      <c r="F102" s="78" t="s">
        <v>31</v>
      </c>
    </row>
    <row r="103" spans="1:6" x14ac:dyDescent="0.25">
      <c r="A103" s="12" t="s">
        <v>130</v>
      </c>
      <c r="B103" s="89">
        <v>500</v>
      </c>
      <c r="C103" s="89" t="s">
        <v>11</v>
      </c>
      <c r="D103" s="89">
        <v>12</v>
      </c>
      <c r="E103" s="89">
        <v>1</v>
      </c>
      <c r="F103" s="78" t="s">
        <v>31</v>
      </c>
    </row>
    <row r="104" spans="1:6" x14ac:dyDescent="0.25">
      <c r="A104" s="12" t="s">
        <v>131</v>
      </c>
      <c r="B104" s="89">
        <v>2000</v>
      </c>
      <c r="C104" s="89" t="s">
        <v>12</v>
      </c>
      <c r="D104" s="89">
        <v>9.5</v>
      </c>
      <c r="E104" s="89">
        <v>1</v>
      </c>
      <c r="F104" s="78" t="s">
        <v>34</v>
      </c>
    </row>
    <row r="105" spans="1:6" x14ac:dyDescent="0.25">
      <c r="A105" s="12" t="s">
        <v>132</v>
      </c>
      <c r="B105" s="89">
        <v>100</v>
      </c>
      <c r="C105" s="89" t="s">
        <v>11</v>
      </c>
      <c r="D105" s="89">
        <v>3.5</v>
      </c>
      <c r="E105" s="89">
        <v>0.8</v>
      </c>
      <c r="F105" s="78" t="s">
        <v>26</v>
      </c>
    </row>
    <row r="106" spans="1:6" x14ac:dyDescent="0.25">
      <c r="A106" s="12" t="s">
        <v>133</v>
      </c>
      <c r="B106" s="89">
        <v>170</v>
      </c>
      <c r="C106" s="89" t="s">
        <v>11</v>
      </c>
      <c r="D106" s="89">
        <v>3.2</v>
      </c>
      <c r="E106" s="89">
        <v>1</v>
      </c>
      <c r="F106" s="78" t="s">
        <v>92</v>
      </c>
    </row>
    <row r="107" spans="1:6" x14ac:dyDescent="0.25">
      <c r="A107" s="12" t="s">
        <v>134</v>
      </c>
      <c r="B107" s="89">
        <v>380</v>
      </c>
      <c r="C107" s="89" t="s">
        <v>11</v>
      </c>
      <c r="D107" s="89">
        <v>7.5</v>
      </c>
      <c r="E107" s="89">
        <v>1</v>
      </c>
      <c r="F107" s="78" t="s">
        <v>31</v>
      </c>
    </row>
    <row r="108" spans="1:6" x14ac:dyDescent="0.25">
      <c r="A108" s="12" t="s">
        <v>135</v>
      </c>
      <c r="B108" s="89">
        <v>1000</v>
      </c>
      <c r="C108" s="89" t="s">
        <v>11</v>
      </c>
      <c r="D108" s="89">
        <v>4.5</v>
      </c>
      <c r="E108" s="89">
        <v>0.5</v>
      </c>
      <c r="F108" s="78" t="s">
        <v>26</v>
      </c>
    </row>
    <row r="109" spans="1:6" x14ac:dyDescent="0.25">
      <c r="A109" s="12" t="s">
        <v>136</v>
      </c>
      <c r="B109" s="89">
        <v>395</v>
      </c>
      <c r="C109" s="89" t="s">
        <v>11</v>
      </c>
      <c r="D109" s="89">
        <v>6.5</v>
      </c>
      <c r="E109" s="89">
        <v>1</v>
      </c>
      <c r="F109" s="78" t="s">
        <v>31</v>
      </c>
    </row>
    <row r="110" spans="1:6" x14ac:dyDescent="0.25">
      <c r="A110" s="12" t="s">
        <v>137</v>
      </c>
      <c r="B110" s="89">
        <v>200</v>
      </c>
      <c r="C110" s="89" t="s">
        <v>12</v>
      </c>
      <c r="D110" s="89">
        <v>5.5</v>
      </c>
      <c r="E110" s="89">
        <v>1</v>
      </c>
      <c r="F110" s="78" t="s">
        <v>31</v>
      </c>
    </row>
    <row r="111" spans="1:6" x14ac:dyDescent="0.25">
      <c r="A111" s="12" t="s">
        <v>138</v>
      </c>
      <c r="B111" s="89">
        <v>400</v>
      </c>
      <c r="C111" s="89" t="s">
        <v>11</v>
      </c>
      <c r="D111" s="89">
        <v>16.5</v>
      </c>
      <c r="E111" s="89">
        <v>1</v>
      </c>
      <c r="F111" s="78" t="s">
        <v>31</v>
      </c>
    </row>
    <row r="112" spans="1:6" x14ac:dyDescent="0.25">
      <c r="A112" s="12" t="s">
        <v>139</v>
      </c>
      <c r="B112" s="89">
        <v>1000</v>
      </c>
      <c r="C112" s="89" t="s">
        <v>12</v>
      </c>
      <c r="D112" s="89">
        <v>4.9000000000000004</v>
      </c>
      <c r="E112" s="89">
        <v>1</v>
      </c>
      <c r="F112" s="78" t="s">
        <v>92</v>
      </c>
    </row>
    <row r="113" spans="1:6" x14ac:dyDescent="0.25">
      <c r="A113" s="12" t="s">
        <v>140</v>
      </c>
      <c r="B113" s="89">
        <v>500</v>
      </c>
      <c r="C113" s="89" t="s">
        <v>11</v>
      </c>
      <c r="D113" s="89">
        <v>9.5</v>
      </c>
      <c r="E113" s="89">
        <v>1</v>
      </c>
      <c r="F113" s="78" t="s">
        <v>31</v>
      </c>
    </row>
    <row r="114" spans="1:6" x14ac:dyDescent="0.25">
      <c r="A114" s="12" t="s">
        <v>141</v>
      </c>
      <c r="B114" s="89">
        <v>1000</v>
      </c>
      <c r="C114" s="89" t="s">
        <v>11</v>
      </c>
      <c r="D114" s="89">
        <v>14</v>
      </c>
      <c r="E114" s="89">
        <v>0.45</v>
      </c>
      <c r="F114" s="78" t="s">
        <v>26</v>
      </c>
    </row>
    <row r="115" spans="1:6" x14ac:dyDescent="0.25">
      <c r="A115" s="12" t="s">
        <v>142</v>
      </c>
      <c r="B115" s="89">
        <v>1000</v>
      </c>
      <c r="C115" s="89" t="s">
        <v>11</v>
      </c>
      <c r="D115" s="89">
        <v>5.5</v>
      </c>
      <c r="E115" s="89">
        <v>0.45</v>
      </c>
      <c r="F115" s="78" t="s">
        <v>26</v>
      </c>
    </row>
    <row r="116" spans="1:6" x14ac:dyDescent="0.25">
      <c r="A116" s="12" t="s">
        <v>143</v>
      </c>
      <c r="B116" s="89">
        <v>1000</v>
      </c>
      <c r="C116" s="89" t="s">
        <v>11</v>
      </c>
      <c r="D116" s="89">
        <v>26.5</v>
      </c>
      <c r="E116" s="89">
        <v>1</v>
      </c>
      <c r="F116" s="78" t="s">
        <v>29</v>
      </c>
    </row>
    <row r="117" spans="1:6" x14ac:dyDescent="0.25">
      <c r="A117" s="12" t="s">
        <v>144</v>
      </c>
      <c r="B117" s="89">
        <v>1000</v>
      </c>
      <c r="C117" s="89" t="s">
        <v>11</v>
      </c>
      <c r="D117" s="89">
        <v>21</v>
      </c>
      <c r="E117" s="89">
        <v>1</v>
      </c>
      <c r="F117" s="78" t="s">
        <v>29</v>
      </c>
    </row>
    <row r="118" spans="1:6" x14ac:dyDescent="0.25">
      <c r="A118" s="12" t="s">
        <v>145</v>
      </c>
      <c r="B118" s="89">
        <v>1000</v>
      </c>
      <c r="C118" s="89" t="s">
        <v>11</v>
      </c>
      <c r="D118" s="89">
        <v>26</v>
      </c>
      <c r="E118" s="89">
        <v>0.95</v>
      </c>
      <c r="F118" s="78" t="s">
        <v>29</v>
      </c>
    </row>
    <row r="119" spans="1:6" x14ac:dyDescent="0.25">
      <c r="A119" s="12" t="s">
        <v>146</v>
      </c>
      <c r="B119" s="89">
        <v>10</v>
      </c>
      <c r="C119" s="89" t="s">
        <v>11</v>
      </c>
      <c r="D119" s="89">
        <v>3.5</v>
      </c>
      <c r="E119" s="89">
        <v>1</v>
      </c>
      <c r="F119" s="78" t="s">
        <v>31</v>
      </c>
    </row>
    <row r="120" spans="1:6" x14ac:dyDescent="0.25">
      <c r="A120" s="12" t="s">
        <v>147</v>
      </c>
      <c r="B120" s="89">
        <v>1000</v>
      </c>
      <c r="C120" s="89" t="s">
        <v>11</v>
      </c>
      <c r="D120" s="89">
        <v>9.5</v>
      </c>
      <c r="E120" s="89">
        <v>0.85</v>
      </c>
      <c r="F120" s="78" t="s">
        <v>26</v>
      </c>
    </row>
    <row r="121" spans="1:6" x14ac:dyDescent="0.25">
      <c r="A121" s="12" t="s">
        <v>148</v>
      </c>
      <c r="B121" s="89">
        <v>500</v>
      </c>
      <c r="C121" s="89" t="s">
        <v>11</v>
      </c>
      <c r="D121" s="89">
        <v>4.5</v>
      </c>
      <c r="E121" s="89">
        <v>1</v>
      </c>
      <c r="F121" s="78" t="s">
        <v>31</v>
      </c>
    </row>
    <row r="122" spans="1:6" x14ac:dyDescent="0.25">
      <c r="A122" s="12" t="s">
        <v>149</v>
      </c>
      <c r="B122" s="89">
        <v>500</v>
      </c>
      <c r="C122" s="89" t="s">
        <v>11</v>
      </c>
      <c r="D122" s="89">
        <v>5.2</v>
      </c>
      <c r="E122" s="89">
        <v>1</v>
      </c>
      <c r="F122" s="78" t="s">
        <v>31</v>
      </c>
    </row>
    <row r="123" spans="1:6" x14ac:dyDescent="0.25">
      <c r="A123" s="12" t="s">
        <v>150</v>
      </c>
      <c r="B123" s="89">
        <v>500</v>
      </c>
      <c r="C123" s="89" t="s">
        <v>11</v>
      </c>
      <c r="D123" s="89">
        <v>8.5</v>
      </c>
      <c r="E123" s="89">
        <v>1</v>
      </c>
      <c r="F123" s="78" t="s">
        <v>31</v>
      </c>
    </row>
    <row r="124" spans="1:6" x14ac:dyDescent="0.25">
      <c r="A124" s="12" t="s">
        <v>151</v>
      </c>
      <c r="B124" s="89">
        <v>1000</v>
      </c>
      <c r="C124" s="89" t="s">
        <v>11</v>
      </c>
      <c r="D124" s="89">
        <v>7.5</v>
      </c>
      <c r="E124" s="89">
        <v>0.65</v>
      </c>
      <c r="F124" s="78" t="s">
        <v>26</v>
      </c>
    </row>
    <row r="125" spans="1:6" x14ac:dyDescent="0.25">
      <c r="A125" s="12" t="s">
        <v>152</v>
      </c>
      <c r="B125" s="89">
        <v>1000</v>
      </c>
      <c r="C125" s="89" t="s">
        <v>11</v>
      </c>
      <c r="D125" s="89">
        <v>7.5</v>
      </c>
      <c r="E125" s="89">
        <v>1</v>
      </c>
      <c r="F125" s="78" t="s">
        <v>26</v>
      </c>
    </row>
    <row r="126" spans="1:6" x14ac:dyDescent="0.25">
      <c r="A126" s="12" t="s">
        <v>153</v>
      </c>
      <c r="B126" s="89">
        <v>1000</v>
      </c>
      <c r="C126" s="89" t="s">
        <v>11</v>
      </c>
      <c r="D126" s="89">
        <v>8.5</v>
      </c>
      <c r="E126" s="89">
        <v>0.7</v>
      </c>
      <c r="F126" s="78" t="s">
        <v>26</v>
      </c>
    </row>
    <row r="127" spans="1:6" x14ac:dyDescent="0.25">
      <c r="A127" s="12" t="s">
        <v>154</v>
      </c>
      <c r="B127" s="89">
        <v>50</v>
      </c>
      <c r="C127" s="89" t="s">
        <v>11</v>
      </c>
      <c r="D127" s="89">
        <v>3.5</v>
      </c>
      <c r="E127" s="89">
        <v>0.7</v>
      </c>
      <c r="F127" s="78" t="s">
        <v>26</v>
      </c>
    </row>
    <row r="128" spans="1:6" x14ac:dyDescent="0.25">
      <c r="A128" s="12" t="s">
        <v>155</v>
      </c>
      <c r="B128" s="89">
        <v>200</v>
      </c>
      <c r="C128" s="89" t="s">
        <v>11</v>
      </c>
      <c r="D128" s="89">
        <v>11.5</v>
      </c>
      <c r="E128" s="89">
        <v>1</v>
      </c>
      <c r="F128" s="78" t="s">
        <v>92</v>
      </c>
    </row>
    <row r="129" spans="1:6" x14ac:dyDescent="0.25">
      <c r="A129" s="12" t="s">
        <v>156</v>
      </c>
      <c r="B129" s="89">
        <v>500</v>
      </c>
      <c r="C129" s="89" t="s">
        <v>12</v>
      </c>
      <c r="D129" s="89">
        <v>28</v>
      </c>
      <c r="E129" s="89">
        <v>1</v>
      </c>
      <c r="F129" s="78" t="s">
        <v>92</v>
      </c>
    </row>
    <row r="130" spans="1:6" x14ac:dyDescent="0.25">
      <c r="A130" s="12" t="s">
        <v>157</v>
      </c>
      <c r="B130" s="89">
        <v>500</v>
      </c>
      <c r="C130" s="89" t="s">
        <v>11</v>
      </c>
      <c r="D130" s="89">
        <v>6.5</v>
      </c>
      <c r="E130" s="89">
        <v>1</v>
      </c>
      <c r="F130" s="78" t="s">
        <v>31</v>
      </c>
    </row>
    <row r="131" spans="1:6" x14ac:dyDescent="0.25">
      <c r="A131" s="12" t="s">
        <v>158</v>
      </c>
      <c r="B131" s="89">
        <v>1000</v>
      </c>
      <c r="C131" s="89" t="s">
        <v>11</v>
      </c>
      <c r="D131" s="89">
        <v>12</v>
      </c>
      <c r="E131" s="89">
        <v>0.4</v>
      </c>
      <c r="F131" s="78" t="s">
        <v>26</v>
      </c>
    </row>
    <row r="132" spans="1:6" x14ac:dyDescent="0.25">
      <c r="A132" s="12" t="s">
        <v>159</v>
      </c>
      <c r="B132" s="89">
        <v>250</v>
      </c>
      <c r="C132" s="89" t="s">
        <v>11</v>
      </c>
      <c r="D132" s="89">
        <v>18</v>
      </c>
      <c r="E132" s="89">
        <v>1</v>
      </c>
      <c r="F132" s="78" t="s">
        <v>31</v>
      </c>
    </row>
    <row r="133" spans="1:6" x14ac:dyDescent="0.25">
      <c r="A133" s="12" t="s">
        <v>160</v>
      </c>
      <c r="B133" s="89">
        <v>1000</v>
      </c>
      <c r="C133" s="89" t="s">
        <v>11</v>
      </c>
      <c r="D133" s="89">
        <v>2.5</v>
      </c>
      <c r="E133" s="89">
        <v>0.6</v>
      </c>
      <c r="F133" s="78" t="s">
        <v>26</v>
      </c>
    </row>
    <row r="134" spans="1:6" x14ac:dyDescent="0.25">
      <c r="A134" s="12" t="s">
        <v>161</v>
      </c>
      <c r="B134" s="89">
        <v>1000</v>
      </c>
      <c r="C134" s="89" t="s">
        <v>11</v>
      </c>
      <c r="D134" s="89">
        <v>5.5</v>
      </c>
      <c r="E134" s="89">
        <v>0.65</v>
      </c>
      <c r="F134" s="78" t="s">
        <v>26</v>
      </c>
    </row>
    <row r="135" spans="1:6" x14ac:dyDescent="0.25">
      <c r="A135" s="12" t="s">
        <v>162</v>
      </c>
      <c r="B135" s="89">
        <v>500</v>
      </c>
      <c r="C135" s="89" t="s">
        <v>11</v>
      </c>
      <c r="D135" s="89">
        <v>5.5</v>
      </c>
      <c r="E135" s="89">
        <v>1</v>
      </c>
      <c r="F135" s="78" t="s">
        <v>31</v>
      </c>
    </row>
    <row r="136" spans="1:6" x14ac:dyDescent="0.25">
      <c r="A136" s="12" t="s">
        <v>163</v>
      </c>
      <c r="B136" s="89">
        <v>170</v>
      </c>
      <c r="C136" s="89" t="s">
        <v>11</v>
      </c>
      <c r="D136" s="89">
        <v>3.8</v>
      </c>
      <c r="E136" s="89">
        <v>1</v>
      </c>
      <c r="F136" s="78" t="s">
        <v>31</v>
      </c>
    </row>
    <row r="137" spans="1:6" x14ac:dyDescent="0.25">
      <c r="A137" s="12" t="s">
        <v>164</v>
      </c>
      <c r="B137" s="89">
        <v>1000</v>
      </c>
      <c r="C137" s="89" t="s">
        <v>11</v>
      </c>
      <c r="D137" s="89">
        <v>6.5</v>
      </c>
      <c r="E137" s="89">
        <v>0.4</v>
      </c>
      <c r="F137" s="78" t="s">
        <v>26</v>
      </c>
    </row>
    <row r="138" spans="1:6" x14ac:dyDescent="0.25">
      <c r="A138" s="12" t="s">
        <v>165</v>
      </c>
      <c r="B138" s="89">
        <v>400</v>
      </c>
      <c r="C138" s="89" t="s">
        <v>11</v>
      </c>
      <c r="D138" s="89">
        <v>6.5</v>
      </c>
      <c r="E138" s="89">
        <v>1</v>
      </c>
      <c r="F138" s="78" t="s">
        <v>31</v>
      </c>
    </row>
    <row r="139" spans="1:6" x14ac:dyDescent="0.25">
      <c r="A139" s="12" t="s">
        <v>166</v>
      </c>
      <c r="B139" s="89">
        <v>100</v>
      </c>
      <c r="C139" s="89" t="s">
        <v>12</v>
      </c>
      <c r="D139" s="89">
        <v>4.5</v>
      </c>
      <c r="E139" s="89">
        <v>1</v>
      </c>
      <c r="F139" s="78" t="s">
        <v>31</v>
      </c>
    </row>
    <row r="140" spans="1:6" x14ac:dyDescent="0.25">
      <c r="A140" s="12" t="s">
        <v>167</v>
      </c>
      <c r="B140" s="89">
        <v>340</v>
      </c>
      <c r="C140" s="89" t="s">
        <v>11</v>
      </c>
      <c r="D140" s="89">
        <v>3.5</v>
      </c>
      <c r="E140" s="89">
        <v>1</v>
      </c>
      <c r="F140" s="78" t="s">
        <v>31</v>
      </c>
    </row>
    <row r="141" spans="1:6" x14ac:dyDescent="0.25">
      <c r="A141" s="12" t="s">
        <v>168</v>
      </c>
      <c r="B141" s="89">
        <v>150</v>
      </c>
      <c r="C141" s="89" t="s">
        <v>12</v>
      </c>
      <c r="D141" s="89">
        <v>6.5</v>
      </c>
      <c r="E141" s="89">
        <v>1</v>
      </c>
      <c r="F141" s="78" t="s">
        <v>31</v>
      </c>
    </row>
    <row r="142" spans="1:6" x14ac:dyDescent="0.25">
      <c r="A142" s="12" t="s">
        <v>169</v>
      </c>
      <c r="B142" s="89">
        <v>1000</v>
      </c>
      <c r="C142" s="89" t="s">
        <v>11</v>
      </c>
      <c r="D142" s="89">
        <v>45</v>
      </c>
      <c r="E142" s="89">
        <v>1</v>
      </c>
      <c r="F142" s="78" t="s">
        <v>29</v>
      </c>
    </row>
    <row r="143" spans="1:6" x14ac:dyDescent="0.25">
      <c r="A143" s="12" t="s">
        <v>170</v>
      </c>
      <c r="B143" s="89">
        <v>190</v>
      </c>
      <c r="C143" s="89" t="s">
        <v>11</v>
      </c>
      <c r="D143" s="89">
        <v>5.5</v>
      </c>
      <c r="E143" s="89">
        <v>1</v>
      </c>
      <c r="F143" s="78" t="s">
        <v>31</v>
      </c>
    </row>
    <row r="144" spans="1:6" x14ac:dyDescent="0.25">
      <c r="A144" s="12" t="s">
        <v>171</v>
      </c>
      <c r="B144" s="89">
        <v>200</v>
      </c>
      <c r="C144" s="89" t="s">
        <v>11</v>
      </c>
      <c r="D144" s="89">
        <v>28</v>
      </c>
      <c r="E144" s="89">
        <v>1</v>
      </c>
      <c r="F144" s="78" t="s">
        <v>31</v>
      </c>
    </row>
    <row r="145" spans="1:6" x14ac:dyDescent="0.25">
      <c r="A145" s="12" t="s">
        <v>172</v>
      </c>
      <c r="B145" s="89">
        <v>1000</v>
      </c>
      <c r="C145" s="89" t="s">
        <v>11</v>
      </c>
      <c r="D145" s="89">
        <v>27</v>
      </c>
      <c r="E145" s="89">
        <v>0.85</v>
      </c>
      <c r="F145" s="78" t="s">
        <v>29</v>
      </c>
    </row>
    <row r="146" spans="1:6" x14ac:dyDescent="0.25">
      <c r="A146" s="12" t="s">
        <v>173</v>
      </c>
      <c r="B146" s="89">
        <v>50</v>
      </c>
      <c r="C146" s="89" t="s">
        <v>11</v>
      </c>
      <c r="D146" s="89">
        <v>15</v>
      </c>
      <c r="E146" s="89">
        <v>1</v>
      </c>
      <c r="F146" s="78" t="s">
        <v>31</v>
      </c>
    </row>
    <row r="147" spans="1:6" x14ac:dyDescent="0.25">
      <c r="A147" s="12" t="s">
        <v>174</v>
      </c>
      <c r="B147" s="89">
        <v>500</v>
      </c>
      <c r="C147" s="89" t="s">
        <v>11</v>
      </c>
      <c r="D147" s="89">
        <v>48</v>
      </c>
      <c r="E147" s="89">
        <v>1</v>
      </c>
      <c r="F147" s="78" t="s">
        <v>31</v>
      </c>
    </row>
    <row r="148" spans="1:6" x14ac:dyDescent="0.25">
      <c r="A148" s="12" t="s">
        <v>175</v>
      </c>
      <c r="B148" s="89">
        <v>900</v>
      </c>
      <c r="C148" s="89" t="s">
        <v>12</v>
      </c>
      <c r="D148" s="89">
        <v>6.5</v>
      </c>
      <c r="E148" s="89">
        <v>1</v>
      </c>
      <c r="F148" s="78" t="s">
        <v>31</v>
      </c>
    </row>
    <row r="149" spans="1:6" x14ac:dyDescent="0.25">
      <c r="A149" s="12" t="s">
        <v>176</v>
      </c>
      <c r="B149" s="89">
        <v>40</v>
      </c>
      <c r="C149" s="89" t="s">
        <v>11</v>
      </c>
      <c r="D149" s="89">
        <v>5.5</v>
      </c>
      <c r="E149" s="89">
        <v>1</v>
      </c>
      <c r="F149" s="78" t="s">
        <v>31</v>
      </c>
    </row>
    <row r="150" spans="1:6" x14ac:dyDescent="0.25">
      <c r="A150" s="12" t="s">
        <v>177</v>
      </c>
      <c r="B150" s="89">
        <v>30</v>
      </c>
      <c r="C150" s="89" t="s">
        <v>14</v>
      </c>
      <c r="D150" s="89">
        <v>19.5</v>
      </c>
      <c r="E150" s="89">
        <v>1</v>
      </c>
      <c r="F150" s="78" t="s">
        <v>31</v>
      </c>
    </row>
    <row r="151" spans="1:6" x14ac:dyDescent="0.25">
      <c r="A151" s="12" t="s">
        <v>178</v>
      </c>
      <c r="B151" s="89">
        <v>100</v>
      </c>
      <c r="C151" s="89" t="s">
        <v>11</v>
      </c>
      <c r="D151" s="89">
        <v>9.5</v>
      </c>
      <c r="E151" s="89">
        <v>1</v>
      </c>
      <c r="F151" s="78" t="s">
        <v>31</v>
      </c>
    </row>
    <row r="152" spans="1:6" x14ac:dyDescent="0.25">
      <c r="A152" s="12" t="s">
        <v>179</v>
      </c>
      <c r="B152" s="89">
        <v>1000</v>
      </c>
      <c r="C152" s="89" t="s">
        <v>11</v>
      </c>
      <c r="D152" s="89">
        <v>38</v>
      </c>
      <c r="E152" s="89">
        <v>0.95</v>
      </c>
      <c r="F152" s="78" t="s">
        <v>29</v>
      </c>
    </row>
    <row r="153" spans="1:6" x14ac:dyDescent="0.25">
      <c r="A153" s="12" t="s">
        <v>180</v>
      </c>
      <c r="B153" s="89">
        <v>1000</v>
      </c>
      <c r="C153" s="89" t="s">
        <v>11</v>
      </c>
      <c r="D153" s="89">
        <v>14.5</v>
      </c>
      <c r="E153" s="89">
        <v>0.7</v>
      </c>
      <c r="F153" s="78" t="s">
        <v>29</v>
      </c>
    </row>
    <row r="154" spans="1:6" x14ac:dyDescent="0.25">
      <c r="A154" s="12" t="s">
        <v>181</v>
      </c>
      <c r="B154" s="89">
        <v>1000</v>
      </c>
      <c r="C154" s="89" t="s">
        <v>11</v>
      </c>
      <c r="D154" s="89">
        <v>55</v>
      </c>
      <c r="E154" s="89">
        <v>1</v>
      </c>
      <c r="F154" s="78" t="s">
        <v>29</v>
      </c>
    </row>
    <row r="155" spans="1:6" x14ac:dyDescent="0.25">
      <c r="A155" s="12" t="s">
        <v>182</v>
      </c>
      <c r="B155" s="89">
        <v>1000</v>
      </c>
      <c r="C155" s="89" t="s">
        <v>11</v>
      </c>
      <c r="D155" s="89">
        <v>46</v>
      </c>
      <c r="E155" s="89">
        <v>1</v>
      </c>
      <c r="F155" s="78" t="s">
        <v>67</v>
      </c>
    </row>
    <row r="156" spans="1:6" x14ac:dyDescent="0.25">
      <c r="A156" s="12" t="s">
        <v>183</v>
      </c>
      <c r="B156" s="89">
        <v>1000</v>
      </c>
      <c r="C156" s="89" t="s">
        <v>11</v>
      </c>
      <c r="D156" s="89">
        <v>6.5</v>
      </c>
      <c r="E156" s="89">
        <v>0.95</v>
      </c>
      <c r="F156" s="78" t="s">
        <v>26</v>
      </c>
    </row>
    <row r="157" spans="1:6" x14ac:dyDescent="0.25">
      <c r="A157" s="12" t="s">
        <v>184</v>
      </c>
      <c r="B157" s="89">
        <v>1000</v>
      </c>
      <c r="C157" s="89" t="s">
        <v>11</v>
      </c>
      <c r="D157" s="89">
        <v>14</v>
      </c>
      <c r="E157" s="89">
        <v>0.85</v>
      </c>
      <c r="F157" s="78" t="s">
        <v>26</v>
      </c>
    </row>
    <row r="158" spans="1:6" x14ac:dyDescent="0.25">
      <c r="A158" s="12" t="s">
        <v>185</v>
      </c>
      <c r="B158" s="89">
        <v>100</v>
      </c>
      <c r="C158" s="89" t="s">
        <v>11</v>
      </c>
      <c r="D158" s="89">
        <v>5.5</v>
      </c>
      <c r="E158" s="89">
        <v>1</v>
      </c>
      <c r="F158" s="78" t="s">
        <v>26</v>
      </c>
    </row>
    <row r="159" spans="1:6" x14ac:dyDescent="0.25">
      <c r="A159" s="12" t="s">
        <v>186</v>
      </c>
      <c r="B159" s="89">
        <v>100</v>
      </c>
      <c r="C159" s="89" t="s">
        <v>11</v>
      </c>
      <c r="D159" s="89">
        <v>12</v>
      </c>
      <c r="E159" s="89">
        <v>1</v>
      </c>
      <c r="F159" s="78" t="s">
        <v>31</v>
      </c>
    </row>
    <row r="160" spans="1:6" x14ac:dyDescent="0.25">
      <c r="A160" s="12" t="s">
        <v>187</v>
      </c>
      <c r="B160" s="89">
        <v>100</v>
      </c>
      <c r="C160" s="89" t="s">
        <v>11</v>
      </c>
      <c r="D160" s="89">
        <v>4.5</v>
      </c>
      <c r="E160" s="89">
        <v>0.9</v>
      </c>
      <c r="F160" s="78" t="s">
        <v>26</v>
      </c>
    </row>
    <row r="161" spans="1:6" x14ac:dyDescent="0.25">
      <c r="A161" s="12" t="s">
        <v>188</v>
      </c>
      <c r="B161" s="89">
        <v>1000</v>
      </c>
      <c r="C161" s="89" t="s">
        <v>11</v>
      </c>
      <c r="D161" s="89">
        <v>16</v>
      </c>
      <c r="E161" s="89">
        <v>0.8</v>
      </c>
      <c r="F161" s="78" t="s">
        <v>26</v>
      </c>
    </row>
    <row r="162" spans="1:6" x14ac:dyDescent="0.25">
      <c r="A162" s="12" t="s">
        <v>189</v>
      </c>
      <c r="B162" s="89">
        <v>1000</v>
      </c>
      <c r="C162" s="89" t="s">
        <v>11</v>
      </c>
      <c r="D162" s="89">
        <v>14</v>
      </c>
      <c r="E162" s="89">
        <v>0.8</v>
      </c>
      <c r="F162" s="78" t="s">
        <v>26</v>
      </c>
    </row>
    <row r="163" spans="1:6" x14ac:dyDescent="0.25">
      <c r="A163" s="12" t="s">
        <v>190</v>
      </c>
      <c r="B163" s="89">
        <v>1000</v>
      </c>
      <c r="C163" s="89" t="s">
        <v>11</v>
      </c>
      <c r="D163" s="89">
        <v>18</v>
      </c>
      <c r="E163" s="89">
        <v>1</v>
      </c>
      <c r="F163" s="78" t="s">
        <v>111</v>
      </c>
    </row>
    <row r="164" spans="1:6" x14ac:dyDescent="0.25">
      <c r="A164" s="12" t="s">
        <v>191</v>
      </c>
      <c r="B164" s="89">
        <v>1000</v>
      </c>
      <c r="C164" s="89" t="s">
        <v>11</v>
      </c>
      <c r="D164" s="89">
        <v>11.5</v>
      </c>
      <c r="E164" s="89">
        <v>1</v>
      </c>
      <c r="F164" s="78" t="s">
        <v>31</v>
      </c>
    </row>
    <row r="165" spans="1:6" x14ac:dyDescent="0.25">
      <c r="A165" s="12" t="s">
        <v>192</v>
      </c>
      <c r="B165" s="89">
        <v>1000</v>
      </c>
      <c r="C165" s="89" t="s">
        <v>11</v>
      </c>
      <c r="D165" s="89">
        <v>10.5</v>
      </c>
      <c r="E165" s="89">
        <v>1</v>
      </c>
      <c r="F165" s="78" t="s">
        <v>31</v>
      </c>
    </row>
    <row r="166" spans="1:6" x14ac:dyDescent="0.25">
      <c r="A166" s="12" t="s">
        <v>193</v>
      </c>
      <c r="B166" s="89">
        <v>1000</v>
      </c>
      <c r="C166" s="89" t="s">
        <v>11</v>
      </c>
      <c r="D166" s="89">
        <v>28</v>
      </c>
      <c r="E166" s="89">
        <v>1</v>
      </c>
      <c r="F166" s="78" t="s">
        <v>29</v>
      </c>
    </row>
    <row r="167" spans="1:6" x14ac:dyDescent="0.25">
      <c r="A167" s="12" t="s">
        <v>194</v>
      </c>
      <c r="B167" s="89">
        <v>1000</v>
      </c>
      <c r="C167" s="89" t="s">
        <v>11</v>
      </c>
      <c r="D167" s="89">
        <v>120</v>
      </c>
      <c r="E167" s="89">
        <v>1</v>
      </c>
      <c r="F167" s="78" t="s">
        <v>92</v>
      </c>
    </row>
    <row r="168" spans="1:6" x14ac:dyDescent="0.25">
      <c r="A168" s="12" t="s">
        <v>195</v>
      </c>
      <c r="B168" s="89">
        <v>1000</v>
      </c>
      <c r="C168" s="89" t="s">
        <v>11</v>
      </c>
      <c r="D168" s="89">
        <v>75</v>
      </c>
      <c r="E168" s="89">
        <v>1</v>
      </c>
      <c r="F168" s="78" t="s">
        <v>92</v>
      </c>
    </row>
    <row r="169" spans="1:6" x14ac:dyDescent="0.25">
      <c r="A169" s="12" t="s">
        <v>196</v>
      </c>
      <c r="B169" s="89">
        <v>1000</v>
      </c>
      <c r="C169" s="89" t="s">
        <v>11</v>
      </c>
      <c r="D169" s="89">
        <v>42</v>
      </c>
      <c r="E169" s="89">
        <v>1</v>
      </c>
      <c r="F169" s="78" t="s">
        <v>92</v>
      </c>
    </row>
    <row r="170" spans="1:6" x14ac:dyDescent="0.25">
      <c r="A170" s="12" t="s">
        <v>197</v>
      </c>
      <c r="B170" s="89">
        <v>1000</v>
      </c>
      <c r="C170" s="89" t="s">
        <v>11</v>
      </c>
      <c r="D170" s="89">
        <v>45</v>
      </c>
      <c r="E170" s="89">
        <v>1</v>
      </c>
      <c r="F170" s="78" t="s">
        <v>92</v>
      </c>
    </row>
    <row r="171" spans="1:6" x14ac:dyDescent="0.25">
      <c r="A171" s="12" t="s">
        <v>230</v>
      </c>
      <c r="B171" s="89">
        <v>1000</v>
      </c>
      <c r="C171" s="89" t="s">
        <v>11</v>
      </c>
      <c r="D171" s="89">
        <v>85</v>
      </c>
      <c r="E171" s="89">
        <v>1</v>
      </c>
      <c r="F171" s="78" t="s">
        <v>92</v>
      </c>
    </row>
    <row r="172" spans="1:6" x14ac:dyDescent="0.25">
      <c r="A172" s="12" t="s">
        <v>198</v>
      </c>
      <c r="B172" s="89">
        <v>1000</v>
      </c>
      <c r="C172" s="89" t="s">
        <v>11</v>
      </c>
      <c r="D172" s="89">
        <v>48</v>
      </c>
      <c r="E172" s="89">
        <v>1</v>
      </c>
      <c r="F172" s="78" t="s">
        <v>92</v>
      </c>
    </row>
    <row r="173" spans="1:6" x14ac:dyDescent="0.25">
      <c r="A173" s="12" t="s">
        <v>199</v>
      </c>
      <c r="B173" s="89">
        <v>1000</v>
      </c>
      <c r="C173" s="89" t="s">
        <v>11</v>
      </c>
      <c r="D173" s="89">
        <v>65</v>
      </c>
      <c r="E173" s="89">
        <v>1</v>
      </c>
      <c r="F173" s="78" t="s">
        <v>92</v>
      </c>
    </row>
    <row r="174" spans="1:6" x14ac:dyDescent="0.25">
      <c r="A174" s="12" t="s">
        <v>200</v>
      </c>
      <c r="B174" s="89">
        <v>1000</v>
      </c>
      <c r="C174" s="89" t="s">
        <v>11</v>
      </c>
      <c r="D174" s="89">
        <v>24</v>
      </c>
      <c r="E174" s="89">
        <v>1</v>
      </c>
      <c r="F174" s="78" t="s">
        <v>92</v>
      </c>
    </row>
    <row r="175" spans="1:6" x14ac:dyDescent="0.25">
      <c r="A175" s="12" t="s">
        <v>201</v>
      </c>
      <c r="B175" s="89">
        <v>500</v>
      </c>
      <c r="C175" s="89" t="s">
        <v>11</v>
      </c>
      <c r="D175" s="89">
        <v>22</v>
      </c>
      <c r="E175" s="89">
        <v>1</v>
      </c>
      <c r="F175" s="78" t="s">
        <v>31</v>
      </c>
    </row>
    <row r="176" spans="1:6" x14ac:dyDescent="0.25">
      <c r="A176" s="12" t="s">
        <v>202</v>
      </c>
      <c r="B176" s="89">
        <v>1000</v>
      </c>
      <c r="C176" s="89" t="s">
        <v>11</v>
      </c>
      <c r="D176" s="89">
        <v>6.5</v>
      </c>
      <c r="E176" s="89">
        <v>0.85</v>
      </c>
      <c r="F176" s="78" t="s">
        <v>26</v>
      </c>
    </row>
    <row r="177" spans="1:6" x14ac:dyDescent="0.25">
      <c r="A177" s="12" t="s">
        <v>203</v>
      </c>
      <c r="B177" s="89">
        <v>1000</v>
      </c>
      <c r="C177" s="89" t="s">
        <v>11</v>
      </c>
      <c r="D177" s="89">
        <v>4.5</v>
      </c>
      <c r="E177" s="89">
        <v>0.85</v>
      </c>
      <c r="F177" s="78" t="s">
        <v>26</v>
      </c>
    </row>
    <row r="178" spans="1:6" x14ac:dyDescent="0.25">
      <c r="A178" s="12" t="s">
        <v>204</v>
      </c>
      <c r="B178" s="89">
        <v>200</v>
      </c>
      <c r="C178" s="89" t="s">
        <v>11</v>
      </c>
      <c r="D178" s="89">
        <v>8.5</v>
      </c>
      <c r="E178" s="89">
        <v>1</v>
      </c>
      <c r="F178" s="78" t="s">
        <v>92</v>
      </c>
    </row>
    <row r="179" spans="1:6" x14ac:dyDescent="0.25">
      <c r="A179" s="12" t="s">
        <v>205</v>
      </c>
      <c r="B179" s="89">
        <v>150</v>
      </c>
      <c r="C179" s="89" t="s">
        <v>11</v>
      </c>
      <c r="D179" s="89">
        <v>3.5</v>
      </c>
      <c r="E179" s="89">
        <v>0.8</v>
      </c>
      <c r="F179" s="78" t="s">
        <v>26</v>
      </c>
    </row>
    <row r="180" spans="1:6" x14ac:dyDescent="0.25">
      <c r="A180" s="12" t="s">
        <v>206</v>
      </c>
      <c r="B180" s="89">
        <v>500</v>
      </c>
      <c r="C180" s="89" t="s">
        <v>11</v>
      </c>
      <c r="D180" s="89">
        <v>6.5</v>
      </c>
      <c r="E180" s="89">
        <v>1</v>
      </c>
      <c r="F180" s="78" t="s">
        <v>31</v>
      </c>
    </row>
    <row r="181" spans="1:6" x14ac:dyDescent="0.25">
      <c r="A181" s="12" t="s">
        <v>207</v>
      </c>
      <c r="B181" s="89">
        <v>1000</v>
      </c>
      <c r="C181" s="89" t="s">
        <v>11</v>
      </c>
      <c r="D181" s="89">
        <v>3.5</v>
      </c>
      <c r="E181" s="89">
        <v>1</v>
      </c>
      <c r="F181" s="78" t="s">
        <v>31</v>
      </c>
    </row>
    <row r="182" spans="1:6" x14ac:dyDescent="0.25">
      <c r="A182" s="12" t="s">
        <v>208</v>
      </c>
      <c r="B182" s="89">
        <v>1000</v>
      </c>
      <c r="C182" s="89" t="s">
        <v>11</v>
      </c>
      <c r="D182" s="89">
        <v>2.5</v>
      </c>
      <c r="E182" s="89">
        <v>1</v>
      </c>
      <c r="F182" s="78" t="s">
        <v>31</v>
      </c>
    </row>
    <row r="183" spans="1:6" x14ac:dyDescent="0.25">
      <c r="A183" s="12" t="s">
        <v>209</v>
      </c>
      <c r="B183" s="89">
        <v>1000</v>
      </c>
      <c r="C183" s="89" t="s">
        <v>11</v>
      </c>
      <c r="D183" s="89">
        <v>95</v>
      </c>
      <c r="E183" s="89">
        <v>1</v>
      </c>
      <c r="F183" s="78" t="s">
        <v>67</v>
      </c>
    </row>
    <row r="184" spans="1:6" x14ac:dyDescent="0.25">
      <c r="A184" s="12" t="s">
        <v>210</v>
      </c>
      <c r="B184" s="89">
        <v>100</v>
      </c>
      <c r="C184" s="89" t="s">
        <v>11</v>
      </c>
      <c r="D184" s="89">
        <v>2.5</v>
      </c>
      <c r="E184" s="89">
        <v>0.85</v>
      </c>
      <c r="F184" s="78" t="s">
        <v>26</v>
      </c>
    </row>
    <row r="185" spans="1:6" x14ac:dyDescent="0.25">
      <c r="A185" s="12" t="s">
        <v>211</v>
      </c>
      <c r="B185" s="89">
        <v>1000</v>
      </c>
      <c r="C185" s="89" t="s">
        <v>11</v>
      </c>
      <c r="D185" s="89">
        <v>14.5</v>
      </c>
      <c r="E185" s="89">
        <v>1</v>
      </c>
      <c r="F185" s="78" t="s">
        <v>29</v>
      </c>
    </row>
    <row r="186" spans="1:6" x14ac:dyDescent="0.25">
      <c r="A186" s="12" t="s">
        <v>212</v>
      </c>
      <c r="B186" s="89">
        <v>125</v>
      </c>
      <c r="C186" s="89" t="s">
        <v>11</v>
      </c>
      <c r="D186" s="89">
        <v>5.5</v>
      </c>
      <c r="E186" s="89">
        <v>1</v>
      </c>
      <c r="F186" s="78" t="s">
        <v>31</v>
      </c>
    </row>
    <row r="187" spans="1:6" x14ac:dyDescent="0.25">
      <c r="A187" s="12" t="s">
        <v>213</v>
      </c>
      <c r="B187" s="89">
        <v>1000</v>
      </c>
      <c r="C187" s="89" t="s">
        <v>11</v>
      </c>
      <c r="D187" s="89">
        <v>9.5</v>
      </c>
      <c r="E187" s="89">
        <v>1</v>
      </c>
      <c r="F187" s="78" t="s">
        <v>31</v>
      </c>
    </row>
    <row r="188" spans="1:6" x14ac:dyDescent="0.25">
      <c r="A188" s="12" t="s">
        <v>214</v>
      </c>
      <c r="B188" s="89">
        <v>1000</v>
      </c>
      <c r="C188" s="89" t="s">
        <v>12</v>
      </c>
      <c r="D188" s="89">
        <v>18</v>
      </c>
      <c r="E188" s="89">
        <v>1</v>
      </c>
      <c r="F188" s="78" t="s">
        <v>31</v>
      </c>
    </row>
    <row r="189" spans="1:6" x14ac:dyDescent="0.25">
      <c r="A189" s="12" t="s">
        <v>215</v>
      </c>
      <c r="B189" s="89">
        <v>1000</v>
      </c>
      <c r="C189" s="89" t="s">
        <v>11</v>
      </c>
      <c r="D189" s="89">
        <v>13.5</v>
      </c>
      <c r="E189" s="89">
        <v>0.75</v>
      </c>
      <c r="F189" s="78" t="s">
        <v>29</v>
      </c>
    </row>
    <row r="190" spans="1:6" x14ac:dyDescent="0.25">
      <c r="A190" s="12" t="s">
        <v>216</v>
      </c>
      <c r="B190" s="89">
        <v>1500</v>
      </c>
      <c r="C190" s="89" t="s">
        <v>12</v>
      </c>
      <c r="D190" s="89">
        <v>16</v>
      </c>
      <c r="E190" s="89">
        <v>1</v>
      </c>
      <c r="F190" s="78" t="s">
        <v>34</v>
      </c>
    </row>
    <row r="191" spans="1:6" x14ac:dyDescent="0.25">
      <c r="A191" s="12" t="s">
        <v>217</v>
      </c>
      <c r="B191" s="89">
        <v>200</v>
      </c>
      <c r="C191" s="89" t="s">
        <v>11</v>
      </c>
      <c r="D191" s="89">
        <v>6.5</v>
      </c>
      <c r="E191" s="89">
        <v>0.95</v>
      </c>
      <c r="F191" s="78" t="s">
        <v>26</v>
      </c>
    </row>
    <row r="192" spans="1:6" x14ac:dyDescent="0.25">
      <c r="A192" s="12" t="s">
        <v>218</v>
      </c>
      <c r="B192" s="89">
        <v>1000</v>
      </c>
      <c r="C192" s="89" t="s">
        <v>11</v>
      </c>
      <c r="D192" s="89">
        <v>7.5</v>
      </c>
      <c r="E192" s="89">
        <v>0.95</v>
      </c>
      <c r="F192" s="78" t="s">
        <v>26</v>
      </c>
    </row>
    <row r="193" spans="1:6" x14ac:dyDescent="0.25">
      <c r="A193" s="12" t="s">
        <v>219</v>
      </c>
      <c r="B193" s="89">
        <v>500</v>
      </c>
      <c r="C193" s="89" t="s">
        <v>11</v>
      </c>
      <c r="D193" s="89">
        <v>12.5</v>
      </c>
      <c r="E193" s="89">
        <v>0.95</v>
      </c>
      <c r="F193" s="78" t="s">
        <v>26</v>
      </c>
    </row>
    <row r="194" spans="1:6" x14ac:dyDescent="0.25">
      <c r="A194" s="12" t="s">
        <v>220</v>
      </c>
      <c r="B194" s="89">
        <v>1000</v>
      </c>
      <c r="C194" s="89" t="s">
        <v>11</v>
      </c>
      <c r="D194" s="89">
        <v>12</v>
      </c>
      <c r="E194" s="89">
        <v>0.9</v>
      </c>
      <c r="F194" s="78" t="s">
        <v>26</v>
      </c>
    </row>
    <row r="195" spans="1:6" x14ac:dyDescent="0.25">
      <c r="A195" s="12" t="s">
        <v>221</v>
      </c>
      <c r="B195" s="89">
        <v>750</v>
      </c>
      <c r="C195" s="89" t="s">
        <v>12</v>
      </c>
      <c r="D195" s="89">
        <v>2.5</v>
      </c>
      <c r="E195" s="89">
        <v>1</v>
      </c>
      <c r="F195" s="78" t="s">
        <v>31</v>
      </c>
    </row>
    <row r="196" spans="1:6" x14ac:dyDescent="0.25">
      <c r="A196" s="12" t="s">
        <v>222</v>
      </c>
      <c r="B196" s="89">
        <v>750</v>
      </c>
      <c r="C196" s="89" t="s">
        <v>12</v>
      </c>
      <c r="D196" s="89">
        <v>6.5</v>
      </c>
      <c r="E196" s="89">
        <v>1</v>
      </c>
      <c r="F196" s="78" t="s">
        <v>31</v>
      </c>
    </row>
    <row r="197" spans="1:6" x14ac:dyDescent="0.25">
      <c r="A197" s="12" t="s">
        <v>231</v>
      </c>
      <c r="B197" s="89">
        <v>750</v>
      </c>
      <c r="C197" s="89" t="s">
        <v>12</v>
      </c>
      <c r="D197" s="89">
        <v>18</v>
      </c>
      <c r="E197" s="89">
        <v>1</v>
      </c>
      <c r="F197" s="78" t="s">
        <v>34</v>
      </c>
    </row>
    <row r="198" spans="1:6" x14ac:dyDescent="0.25">
      <c r="A198" s="12" t="s">
        <v>232</v>
      </c>
      <c r="B198" s="89">
        <v>750</v>
      </c>
      <c r="C198" s="89" t="s">
        <v>12</v>
      </c>
      <c r="D198" s="89">
        <v>18</v>
      </c>
      <c r="E198" s="89">
        <v>1</v>
      </c>
      <c r="F198" s="78" t="s">
        <v>34</v>
      </c>
    </row>
    <row r="199" spans="1:6" ht="15.75" thickBot="1" x14ac:dyDescent="0.3">
      <c r="A199" s="92" t="s">
        <v>223</v>
      </c>
      <c r="B199" s="93">
        <v>1000</v>
      </c>
      <c r="C199" s="93" t="s">
        <v>12</v>
      </c>
      <c r="D199" s="93">
        <v>35</v>
      </c>
      <c r="E199" s="93">
        <v>1</v>
      </c>
      <c r="F199" s="81" t="s">
        <v>34</v>
      </c>
    </row>
  </sheetData>
  <sheetProtection autoFilter="0"/>
  <autoFilter ref="A3:F199" xr:uid="{D637DE77-30A7-405B-9345-5466A41ED369}"/>
  <sortState xmlns:xlrd2="http://schemas.microsoft.com/office/spreadsheetml/2017/richdata2" ref="A4:F51">
    <sortCondition ref="A4:A51"/>
  </sortState>
  <mergeCells count="3">
    <mergeCell ref="A1:A2"/>
    <mergeCell ref="F1:F2"/>
    <mergeCell ref="E1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2418-69B3-4562-AF3D-69466C3C4F67}">
  <sheetPr>
    <tabColor rgb="FF002060"/>
  </sheetPr>
  <dimension ref="A1:D5"/>
  <sheetViews>
    <sheetView showGridLines="0" zoomScale="110" zoomScaleNormal="11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32.7109375" bestFit="1" customWidth="1"/>
    <col min="2" max="2" width="19.5703125" bestFit="1" customWidth="1"/>
    <col min="3" max="3" width="95.7109375" customWidth="1"/>
    <col min="4" max="4" width="2.7109375" customWidth="1"/>
  </cols>
  <sheetData>
    <row r="1" spans="1:4" x14ac:dyDescent="0.25">
      <c r="A1" s="73" t="s">
        <v>225</v>
      </c>
      <c r="B1" s="74" t="s">
        <v>226</v>
      </c>
      <c r="C1" s="75" t="s">
        <v>242</v>
      </c>
    </row>
    <row r="2" spans="1:4" x14ac:dyDescent="0.25">
      <c r="A2" s="82" t="s">
        <v>224</v>
      </c>
      <c r="B2" s="83">
        <v>4</v>
      </c>
      <c r="C2" s="84" t="s">
        <v>238</v>
      </c>
      <c r="D2" t="s">
        <v>243</v>
      </c>
    </row>
    <row r="3" spans="1:4" x14ac:dyDescent="0.25">
      <c r="A3" s="76" t="s">
        <v>233</v>
      </c>
      <c r="B3" s="77">
        <v>5</v>
      </c>
      <c r="C3" s="78" t="s">
        <v>239</v>
      </c>
      <c r="D3" t="s">
        <v>243</v>
      </c>
    </row>
    <row r="4" spans="1:4" x14ac:dyDescent="0.25">
      <c r="A4" s="76" t="s">
        <v>234</v>
      </c>
      <c r="B4" s="77">
        <v>2</v>
      </c>
      <c r="C4" s="78" t="s">
        <v>240</v>
      </c>
      <c r="D4" t="s">
        <v>243</v>
      </c>
    </row>
    <row r="5" spans="1:4" ht="15.75" thickBot="1" x14ac:dyDescent="0.3">
      <c r="A5" s="79" t="s">
        <v>235</v>
      </c>
      <c r="B5" s="80">
        <v>10</v>
      </c>
      <c r="C5" s="81" t="s">
        <v>241</v>
      </c>
      <c r="D5" t="s">
        <v>243</v>
      </c>
    </row>
  </sheetData>
  <sheetProtection autoFilter="0"/>
  <autoFilter ref="A1:C1" xr:uid="{A2B42418-69B3-4562-AF3D-69466C3C4F67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3AE3-2413-4AE8-97DA-5C55A723702F}">
  <sheetPr>
    <tabColor rgb="FF002060"/>
  </sheetPr>
  <dimension ref="A1:J24"/>
  <sheetViews>
    <sheetView showGridLines="0" zoomScale="110" zoomScaleNormal="11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7.7109375" style="101" bestFit="1" customWidth="1"/>
    <col min="2" max="2" width="5.85546875" bestFit="1" customWidth="1"/>
    <col min="3" max="3" width="33" bestFit="1" customWidth="1"/>
    <col min="4" max="4" width="32.85546875" customWidth="1"/>
    <col min="5" max="5" width="10.85546875" customWidth="1"/>
    <col min="6" max="6" width="8.140625" style="101" bestFit="1" customWidth="1"/>
    <col min="7" max="7" width="11.5703125" style="101" bestFit="1" customWidth="1"/>
    <col min="8" max="8" width="11.140625" style="101" bestFit="1" customWidth="1"/>
    <col min="9" max="9" width="8.140625" style="101" bestFit="1" customWidth="1"/>
    <col min="10" max="10" width="9" style="101" bestFit="1" customWidth="1"/>
    <col min="11" max="11" width="2.7109375" customWidth="1"/>
  </cols>
  <sheetData>
    <row r="1" spans="1:10" x14ac:dyDescent="0.25">
      <c r="A1" s="97" t="s">
        <v>237</v>
      </c>
      <c r="B1" s="74" t="s">
        <v>244</v>
      </c>
      <c r="C1" s="74" t="s">
        <v>227</v>
      </c>
      <c r="D1" s="74" t="s">
        <v>228</v>
      </c>
      <c r="E1" s="74" t="s">
        <v>9</v>
      </c>
      <c r="F1" s="102" t="s">
        <v>7</v>
      </c>
      <c r="G1" s="102" t="s">
        <v>15</v>
      </c>
      <c r="H1" s="102" t="s">
        <v>10</v>
      </c>
      <c r="I1" s="102" t="s">
        <v>7</v>
      </c>
      <c r="J1" s="103" t="s">
        <v>229</v>
      </c>
    </row>
    <row r="2" spans="1:10" x14ac:dyDescent="0.25">
      <c r="A2" s="98" t="str">
        <f t="shared" ref="A2:A24" si="0">C2&amp;"_"&amp;B2</f>
        <v>Risoto de Alho-Poró com Parmesão_1</v>
      </c>
      <c r="B2" s="94">
        <v>1</v>
      </c>
      <c r="C2" s="72" t="s">
        <v>224</v>
      </c>
      <c r="D2" s="72" t="s">
        <v>47</v>
      </c>
      <c r="E2" s="72">
        <v>400</v>
      </c>
      <c r="F2" s="104" t="str">
        <f>VLOOKUP($D2,'Cadastro de Itens'!$A:$E,3,FALSE)</f>
        <v>g</v>
      </c>
      <c r="G2" s="105">
        <f>VLOOKUP($D2,'Cadastro de Itens'!$A:$E,5,FALSE)</f>
        <v>1</v>
      </c>
      <c r="H2" s="106">
        <f>VLOOKUP($D2,'Cadastro de Itens'!$A:$E,2,FALSE)</f>
        <v>1000</v>
      </c>
      <c r="I2" s="104" t="str">
        <f>F2</f>
        <v>g</v>
      </c>
      <c r="J2" s="107">
        <f>VLOOKUP($D2,'Cadastro de Itens'!$A:$D,4,FALSE)</f>
        <v>18</v>
      </c>
    </row>
    <row r="3" spans="1:10" x14ac:dyDescent="0.25">
      <c r="A3" s="99" t="str">
        <f t="shared" si="0"/>
        <v>Risoto de Alho-Poró com Parmesão_2</v>
      </c>
      <c r="B3" s="95">
        <v>2</v>
      </c>
      <c r="C3" s="70" t="s">
        <v>224</v>
      </c>
      <c r="D3" s="70" t="s">
        <v>42</v>
      </c>
      <c r="E3" s="70">
        <v>200</v>
      </c>
      <c r="F3" s="108" t="str">
        <f>VLOOKUP($D3,'Cadastro de Itens'!$A:$E,3,FALSE)</f>
        <v>g</v>
      </c>
      <c r="G3" s="109">
        <f>_xlfn.XLOOKUP($D3,'Cadastro de Itens'!$A:$A,'Cadastro de Itens'!$E:$E)</f>
        <v>0.65</v>
      </c>
      <c r="H3" s="110">
        <f>VLOOKUP($D3,'Cadastro de Itens'!$A:$E,2,FALSE)</f>
        <v>500</v>
      </c>
      <c r="I3" s="108" t="str">
        <f t="shared" ref="I3:I13" si="1">F3</f>
        <v>g</v>
      </c>
      <c r="J3" s="111">
        <f>VLOOKUP($D3,'Cadastro de Itens'!$A:$D,4,FALSE)</f>
        <v>8.5</v>
      </c>
    </row>
    <row r="4" spans="1:10" x14ac:dyDescent="0.25">
      <c r="A4" s="99" t="str">
        <f t="shared" si="0"/>
        <v>Risoto de Alho-Poró com Parmesão_3</v>
      </c>
      <c r="B4" s="95">
        <v>3</v>
      </c>
      <c r="C4" s="70" t="s">
        <v>224</v>
      </c>
      <c r="D4" s="70" t="s">
        <v>80</v>
      </c>
      <c r="E4" s="70">
        <v>100</v>
      </c>
      <c r="F4" s="108" t="str">
        <f>VLOOKUP($D4,'Cadastro de Itens'!$A:$E,3,FALSE)</f>
        <v>g</v>
      </c>
      <c r="G4" s="109">
        <f>_xlfn.XLOOKUP($D4,'Cadastro de Itens'!$A:$A,'Cadastro de Itens'!$E:$E)</f>
        <v>0.9</v>
      </c>
      <c r="H4" s="110">
        <f>VLOOKUP($D4,'Cadastro de Itens'!$A:$E,2,FALSE)</f>
        <v>1000</v>
      </c>
      <c r="I4" s="108" t="str">
        <f t="shared" si="1"/>
        <v>g</v>
      </c>
      <c r="J4" s="111">
        <f>VLOOKUP($D4,'Cadastro de Itens'!$A:$D,4,FALSE)</f>
        <v>4.5</v>
      </c>
    </row>
    <row r="5" spans="1:10" x14ac:dyDescent="0.25">
      <c r="A5" s="99" t="str">
        <f t="shared" si="0"/>
        <v>Risoto de Alho-Poró com Parmesão_4</v>
      </c>
      <c r="B5" s="95">
        <v>4</v>
      </c>
      <c r="C5" s="70" t="s">
        <v>224</v>
      </c>
      <c r="D5" s="70" t="s">
        <v>155</v>
      </c>
      <c r="E5" s="70">
        <v>50</v>
      </c>
      <c r="F5" s="108" t="str">
        <f>VLOOKUP($D5,'Cadastro de Itens'!$A:$E,3,FALSE)</f>
        <v>g</v>
      </c>
      <c r="G5" s="109">
        <f>_xlfn.XLOOKUP($D5,'Cadastro de Itens'!$A:$A,'Cadastro de Itens'!$E:$E)</f>
        <v>1</v>
      </c>
      <c r="H5" s="110">
        <f>VLOOKUP($D5,'Cadastro de Itens'!$A:$E,2,FALSE)</f>
        <v>200</v>
      </c>
      <c r="I5" s="108" t="str">
        <f t="shared" si="1"/>
        <v>g</v>
      </c>
      <c r="J5" s="111">
        <f>VLOOKUP($D5,'Cadastro de Itens'!$A:$D,4,FALSE)</f>
        <v>11.5</v>
      </c>
    </row>
    <row r="6" spans="1:10" x14ac:dyDescent="0.25">
      <c r="A6" s="99" t="str">
        <f t="shared" si="0"/>
        <v>Risoto de Alho-Poró com Parmesão_5</v>
      </c>
      <c r="B6" s="95">
        <v>5</v>
      </c>
      <c r="C6" s="70" t="s">
        <v>224</v>
      </c>
      <c r="D6" s="70" t="s">
        <v>231</v>
      </c>
      <c r="E6" s="70">
        <v>150</v>
      </c>
      <c r="F6" s="108" t="str">
        <f>VLOOKUP($D6,'Cadastro de Itens'!$A:$E,3,FALSE)</f>
        <v>ml</v>
      </c>
      <c r="G6" s="109">
        <f>_xlfn.XLOOKUP($D6,'Cadastro de Itens'!$A:$A,'Cadastro de Itens'!$E:$E)</f>
        <v>1</v>
      </c>
      <c r="H6" s="110">
        <f>VLOOKUP($D6,'Cadastro de Itens'!$A:$E,2,FALSE)</f>
        <v>750</v>
      </c>
      <c r="I6" s="108" t="str">
        <f t="shared" si="1"/>
        <v>ml</v>
      </c>
      <c r="J6" s="111">
        <f>VLOOKUP($D6,'Cadastro de Itens'!$A:$D,4,FALSE)</f>
        <v>18</v>
      </c>
    </row>
    <row r="7" spans="1:10" x14ac:dyDescent="0.25">
      <c r="A7" s="99" t="str">
        <f t="shared" si="0"/>
        <v>Risoto de Alho-Poró com Parmesão_6</v>
      </c>
      <c r="B7" s="95">
        <v>6</v>
      </c>
      <c r="C7" s="70" t="s">
        <v>224</v>
      </c>
      <c r="D7" s="70" t="s">
        <v>230</v>
      </c>
      <c r="E7" s="70">
        <v>100</v>
      </c>
      <c r="F7" s="108" t="str">
        <f>VLOOKUP($D7,'Cadastro de Itens'!$A:$E,3,FALSE)</f>
        <v>g</v>
      </c>
      <c r="G7" s="109">
        <f>_xlfn.XLOOKUP($D7,'Cadastro de Itens'!$A:$A,'Cadastro de Itens'!$E:$E)</f>
        <v>1</v>
      </c>
      <c r="H7" s="110">
        <f>VLOOKUP($D7,'Cadastro de Itens'!$A:$E,2,FALSE)</f>
        <v>1000</v>
      </c>
      <c r="I7" s="108" t="str">
        <f t="shared" si="1"/>
        <v>g</v>
      </c>
      <c r="J7" s="111">
        <f>VLOOKUP($D7,'Cadastro de Itens'!$A:$D,4,FALSE)</f>
        <v>85</v>
      </c>
    </row>
    <row r="8" spans="1:10" x14ac:dyDescent="0.25">
      <c r="A8" s="99" t="str">
        <f t="shared" si="0"/>
        <v>Estrogonofe de Frango Clássico_1</v>
      </c>
      <c r="B8" s="95">
        <v>1</v>
      </c>
      <c r="C8" s="70" t="s">
        <v>233</v>
      </c>
      <c r="D8" s="70" t="s">
        <v>124</v>
      </c>
      <c r="E8" s="70">
        <v>1000</v>
      </c>
      <c r="F8" s="108" t="str">
        <f>VLOOKUP($D8,'Cadastro de Itens'!$A:$E,3,FALSE)</f>
        <v>g</v>
      </c>
      <c r="G8" s="109">
        <f>_xlfn.XLOOKUP($D8,'Cadastro de Itens'!$A:$A,'Cadastro de Itens'!$E:$E)</f>
        <v>1</v>
      </c>
      <c r="H8" s="108">
        <f>VLOOKUP($D8,'Cadastro de Itens'!$A:$E,2,FALSE)</f>
        <v>1000</v>
      </c>
      <c r="I8" s="108" t="str">
        <f t="shared" si="1"/>
        <v>g</v>
      </c>
      <c r="J8" s="111">
        <f>VLOOKUP($D8,'Cadastro de Itens'!$A:$D,4,FALSE)</f>
        <v>19.5</v>
      </c>
    </row>
    <row r="9" spans="1:10" x14ac:dyDescent="0.25">
      <c r="A9" s="99" t="str">
        <f t="shared" si="0"/>
        <v>Estrogonofe de Frango Clássico_2</v>
      </c>
      <c r="B9" s="95">
        <v>2</v>
      </c>
      <c r="C9" s="70" t="s">
        <v>233</v>
      </c>
      <c r="D9" s="70" t="s">
        <v>107</v>
      </c>
      <c r="E9" s="70">
        <v>400</v>
      </c>
      <c r="F9" s="108" t="str">
        <f>VLOOKUP($D9,'Cadastro de Itens'!$A:$E,3,FALSE)</f>
        <v>g</v>
      </c>
      <c r="G9" s="109">
        <f>_xlfn.XLOOKUP($D9,'Cadastro de Itens'!$A:$A,'Cadastro de Itens'!$E:$E)</f>
        <v>1</v>
      </c>
      <c r="H9" s="108">
        <f>VLOOKUP($D9,'Cadastro de Itens'!$A:$E,2,FALSE)</f>
        <v>200</v>
      </c>
      <c r="I9" s="108" t="str">
        <f t="shared" si="1"/>
        <v>g</v>
      </c>
      <c r="J9" s="111">
        <f>VLOOKUP($D9,'Cadastro de Itens'!$A:$D,4,FALSE)</f>
        <v>3.8</v>
      </c>
    </row>
    <row r="10" spans="1:10" x14ac:dyDescent="0.25">
      <c r="A10" s="99" t="str">
        <f t="shared" si="0"/>
        <v>Estrogonofe de Frango Clássico_3</v>
      </c>
      <c r="B10" s="95">
        <v>3</v>
      </c>
      <c r="C10" s="70" t="s">
        <v>233</v>
      </c>
      <c r="D10" s="70" t="s">
        <v>85</v>
      </c>
      <c r="E10" s="70">
        <v>200</v>
      </c>
      <c r="F10" s="108" t="str">
        <f>VLOOKUP($D10,'Cadastro de Itens'!$A:$E,3,FALSE)</f>
        <v>g</v>
      </c>
      <c r="G10" s="109">
        <f>_xlfn.XLOOKUP($D10,'Cadastro de Itens'!$A:$A,'Cadastro de Itens'!$E:$E)</f>
        <v>1</v>
      </c>
      <c r="H10" s="108">
        <f>VLOOKUP($D10,'Cadastro de Itens'!$A:$E,2,FALSE)</f>
        <v>1000</v>
      </c>
      <c r="I10" s="108" t="str">
        <f t="shared" si="1"/>
        <v>g</v>
      </c>
      <c r="J10" s="111">
        <f>VLOOKUP($D10,'Cadastro de Itens'!$A:$D,4,FALSE)</f>
        <v>45</v>
      </c>
    </row>
    <row r="11" spans="1:10" x14ac:dyDescent="0.25">
      <c r="A11" s="99" t="str">
        <f t="shared" si="0"/>
        <v>Estrogonofe de Frango Clássico_4</v>
      </c>
      <c r="B11" s="95">
        <v>4</v>
      </c>
      <c r="C11" s="70" t="s">
        <v>233</v>
      </c>
      <c r="D11" s="70" t="s">
        <v>115</v>
      </c>
      <c r="E11" s="70">
        <v>60</v>
      </c>
      <c r="F11" s="108" t="str">
        <f>VLOOKUP($D11,'Cadastro de Itens'!$A:$E,3,FALSE)</f>
        <v>g</v>
      </c>
      <c r="G11" s="109">
        <f>_xlfn.XLOOKUP($D11,'Cadastro de Itens'!$A:$A,'Cadastro de Itens'!$E:$E)</f>
        <v>1</v>
      </c>
      <c r="H11" s="108">
        <f>VLOOKUP($D11,'Cadastro de Itens'!$A:$E,2,FALSE)</f>
        <v>340</v>
      </c>
      <c r="I11" s="108" t="str">
        <f t="shared" si="1"/>
        <v>g</v>
      </c>
      <c r="J11" s="111">
        <f>VLOOKUP($D11,'Cadastro de Itens'!$A:$D,4,FALSE)</f>
        <v>5.2</v>
      </c>
    </row>
    <row r="12" spans="1:10" x14ac:dyDescent="0.25">
      <c r="A12" s="99" t="str">
        <f t="shared" si="0"/>
        <v>Estrogonofe de Frango Clássico_5</v>
      </c>
      <c r="B12" s="95">
        <v>5</v>
      </c>
      <c r="C12" s="70" t="s">
        <v>233</v>
      </c>
      <c r="D12" s="70" t="s">
        <v>134</v>
      </c>
      <c r="E12" s="70">
        <v>50</v>
      </c>
      <c r="F12" s="108" t="str">
        <f>VLOOKUP($D12,'Cadastro de Itens'!$A:$E,3,FALSE)</f>
        <v>g</v>
      </c>
      <c r="G12" s="109">
        <f>_xlfn.XLOOKUP($D12,'Cadastro de Itens'!$A:$A,'Cadastro de Itens'!$E:$E)</f>
        <v>1</v>
      </c>
      <c r="H12" s="108">
        <f>VLOOKUP($D12,'Cadastro de Itens'!$A:$E,2,FALSE)</f>
        <v>380</v>
      </c>
      <c r="I12" s="108" t="str">
        <f t="shared" si="1"/>
        <v>g</v>
      </c>
      <c r="J12" s="111">
        <f>VLOOKUP($D12,'Cadastro de Itens'!$A:$D,4,FALSE)</f>
        <v>7.5</v>
      </c>
    </row>
    <row r="13" spans="1:10" x14ac:dyDescent="0.25">
      <c r="A13" s="99" t="str">
        <f t="shared" si="0"/>
        <v>Estrogonofe de Frango Clássico_6</v>
      </c>
      <c r="B13" s="95">
        <v>6</v>
      </c>
      <c r="C13" s="70" t="s">
        <v>233</v>
      </c>
      <c r="D13" s="70" t="s">
        <v>59</v>
      </c>
      <c r="E13" s="70">
        <v>200</v>
      </c>
      <c r="F13" s="108" t="str">
        <f>VLOOKUP($D13,'Cadastro de Itens'!$A:$E,3,FALSE)</f>
        <v>g</v>
      </c>
      <c r="G13" s="109">
        <f>_xlfn.XLOOKUP($D13,'Cadastro de Itens'!$A:$A,'Cadastro de Itens'!$E:$E)</f>
        <v>1</v>
      </c>
      <c r="H13" s="108">
        <f>VLOOKUP($D13,'Cadastro de Itens'!$A:$E,2,FALSE)</f>
        <v>500</v>
      </c>
      <c r="I13" s="108" t="str">
        <f t="shared" si="1"/>
        <v>g</v>
      </c>
      <c r="J13" s="111">
        <f>VLOOKUP($D13,'Cadastro de Itens'!$A:$D,4,FALSE)</f>
        <v>14</v>
      </c>
    </row>
    <row r="14" spans="1:10" x14ac:dyDescent="0.25">
      <c r="A14" s="99" t="str">
        <f t="shared" si="0"/>
        <v>Salmão ao Molho de Maracujá_1</v>
      </c>
      <c r="B14" s="95">
        <v>1</v>
      </c>
      <c r="C14" s="70" t="s">
        <v>234</v>
      </c>
      <c r="D14" s="70" t="s">
        <v>209</v>
      </c>
      <c r="E14" s="70">
        <v>400</v>
      </c>
      <c r="F14" s="108" t="str">
        <f>VLOOKUP($D14,'Cadastro de Itens'!$A:$E,3,FALSE)</f>
        <v>g</v>
      </c>
      <c r="G14" s="109">
        <f>_xlfn.XLOOKUP($D14,'Cadastro de Itens'!$A:$A,'Cadastro de Itens'!$E:$E)</f>
        <v>1</v>
      </c>
      <c r="H14" s="108">
        <f>VLOOKUP($D14,'Cadastro de Itens'!$A:$E,2,FALSE)</f>
        <v>1000</v>
      </c>
      <c r="I14" s="108" t="str">
        <f>F14</f>
        <v>g</v>
      </c>
      <c r="J14" s="111">
        <f>VLOOKUP($D14,'Cadastro de Itens'!$A:$D,4,FALSE)</f>
        <v>95</v>
      </c>
    </row>
    <row r="15" spans="1:10" x14ac:dyDescent="0.25">
      <c r="A15" s="99" t="str">
        <f t="shared" si="0"/>
        <v>Salmão ao Molho de Maracujá_2</v>
      </c>
      <c r="B15" s="95">
        <v>2</v>
      </c>
      <c r="C15" s="70" t="s">
        <v>234</v>
      </c>
      <c r="D15" s="70" t="s">
        <v>158</v>
      </c>
      <c r="E15" s="70">
        <v>300</v>
      </c>
      <c r="F15" s="108" t="str">
        <f>VLOOKUP($D15,'Cadastro de Itens'!$A:$E,3,FALSE)</f>
        <v>g</v>
      </c>
      <c r="G15" s="109">
        <f>_xlfn.XLOOKUP($D15,'Cadastro de Itens'!$A:$A,'Cadastro de Itens'!$E:$E)</f>
        <v>0.4</v>
      </c>
      <c r="H15" s="108">
        <f>VLOOKUP($D15,'Cadastro de Itens'!$A:$E,2,FALSE)</f>
        <v>1000</v>
      </c>
      <c r="I15" s="108" t="str">
        <f>F15</f>
        <v>g</v>
      </c>
      <c r="J15" s="111">
        <f>VLOOKUP($D15,'Cadastro de Itens'!$A:$D,4,FALSE)</f>
        <v>12</v>
      </c>
    </row>
    <row r="16" spans="1:10" x14ac:dyDescent="0.25">
      <c r="A16" s="99" t="str">
        <f t="shared" si="0"/>
        <v>Salmão ao Molho de Maracujá_3</v>
      </c>
      <c r="B16" s="95">
        <v>3</v>
      </c>
      <c r="C16" s="70" t="s">
        <v>234</v>
      </c>
      <c r="D16" s="70" t="s">
        <v>30</v>
      </c>
      <c r="E16" s="70">
        <v>30</v>
      </c>
      <c r="F16" s="108" t="str">
        <f>VLOOKUP($D16,'Cadastro de Itens'!$A:$E,3,FALSE)</f>
        <v>g</v>
      </c>
      <c r="G16" s="109">
        <f>_xlfn.XLOOKUP($D16,'Cadastro de Itens'!$A:$A,'Cadastro de Itens'!$E:$E)</f>
        <v>1</v>
      </c>
      <c r="H16" s="108">
        <f>VLOOKUP($D16,'Cadastro de Itens'!$A:$E,2,FALSE)</f>
        <v>1000</v>
      </c>
      <c r="I16" s="108" t="str">
        <f>F16</f>
        <v>g</v>
      </c>
      <c r="J16" s="111">
        <f>VLOOKUP($D16,'Cadastro de Itens'!$A:$D,4,FALSE)</f>
        <v>4.2</v>
      </c>
    </row>
    <row r="17" spans="1:10" x14ac:dyDescent="0.25">
      <c r="A17" s="99" t="str">
        <f t="shared" si="0"/>
        <v>Salmão ao Molho de Maracujá_4</v>
      </c>
      <c r="B17" s="95">
        <v>4</v>
      </c>
      <c r="C17" s="70" t="s">
        <v>234</v>
      </c>
      <c r="D17" s="70" t="s">
        <v>51</v>
      </c>
      <c r="E17" s="70">
        <v>20</v>
      </c>
      <c r="F17" s="108" t="str">
        <f>VLOOKUP($D17,'Cadastro de Itens'!$A:$E,3,FALSE)</f>
        <v>ml</v>
      </c>
      <c r="G17" s="109">
        <f>_xlfn.XLOOKUP($D17,'Cadastro de Itens'!$A:$A,'Cadastro de Itens'!$E:$E)</f>
        <v>1</v>
      </c>
      <c r="H17" s="108">
        <f>VLOOKUP($D17,'Cadastro de Itens'!$A:$E,2,FALSE)</f>
        <v>500</v>
      </c>
      <c r="I17" s="108" t="str">
        <f>F17</f>
        <v>ml</v>
      </c>
      <c r="J17" s="111">
        <f>VLOOKUP($D17,'Cadastro de Itens'!$A:$D,4,FALSE)</f>
        <v>38</v>
      </c>
    </row>
    <row r="18" spans="1:10" x14ac:dyDescent="0.25">
      <c r="A18" s="99" t="str">
        <f t="shared" si="0"/>
        <v>Salmão ao Molho de Maracujá_5</v>
      </c>
      <c r="B18" s="95">
        <v>5</v>
      </c>
      <c r="C18" s="70" t="s">
        <v>234</v>
      </c>
      <c r="D18" s="70" t="s">
        <v>142</v>
      </c>
      <c r="E18" s="70">
        <v>50</v>
      </c>
      <c r="F18" s="108" t="str">
        <f>VLOOKUP($D18,'Cadastro de Itens'!$A:$E,3,FALSE)</f>
        <v>g</v>
      </c>
      <c r="G18" s="109">
        <f>_xlfn.XLOOKUP($D18,'Cadastro de Itens'!$A:$A,'Cadastro de Itens'!$E:$E)</f>
        <v>0.45</v>
      </c>
      <c r="H18" s="108">
        <f>VLOOKUP($D18,'Cadastro de Itens'!$A:$E,2,FALSE)</f>
        <v>1000</v>
      </c>
      <c r="I18" s="108" t="str">
        <f>F18</f>
        <v>g</v>
      </c>
      <c r="J18" s="111">
        <f>VLOOKUP($D18,'Cadastro de Itens'!$A:$D,4,FALSE)</f>
        <v>5.5</v>
      </c>
    </row>
    <row r="19" spans="1:10" x14ac:dyDescent="0.25">
      <c r="A19" s="99" t="str">
        <f t="shared" si="0"/>
        <v>Bolo de Chocolate Meio Amargo_1</v>
      </c>
      <c r="B19" s="95">
        <v>1</v>
      </c>
      <c r="C19" s="70" t="s">
        <v>235</v>
      </c>
      <c r="D19" s="70" t="s">
        <v>236</v>
      </c>
      <c r="E19" s="70">
        <v>500</v>
      </c>
      <c r="F19" s="108" t="str">
        <f>VLOOKUP($D19,'Cadastro de Itens'!$A:$E,3,FALSE)</f>
        <v>g</v>
      </c>
      <c r="G19" s="109">
        <f>_xlfn.XLOOKUP($D19,'Cadastro de Itens'!$A:$A,'Cadastro de Itens'!$E:$E)</f>
        <v>1</v>
      </c>
      <c r="H19" s="108">
        <f>VLOOKUP($D19,'Cadastro de Itens'!$A:$E,2,FALSE)</f>
        <v>1000</v>
      </c>
      <c r="I19" s="108" t="str">
        <f t="shared" ref="I19:I24" si="2">F19</f>
        <v>g</v>
      </c>
      <c r="J19" s="111">
        <f>VLOOKUP($D19,'Cadastro de Itens'!$A:$D,4,FALSE)</f>
        <v>5.5</v>
      </c>
    </row>
    <row r="20" spans="1:10" x14ac:dyDescent="0.25">
      <c r="A20" s="99" t="str">
        <f t="shared" si="0"/>
        <v>Bolo de Chocolate Meio Amargo_2</v>
      </c>
      <c r="B20" s="95">
        <v>2</v>
      </c>
      <c r="C20" s="70" t="s">
        <v>235</v>
      </c>
      <c r="D20" s="70" t="s">
        <v>88</v>
      </c>
      <c r="E20" s="70">
        <v>200</v>
      </c>
      <c r="F20" s="108" t="str">
        <f>VLOOKUP($D20,'Cadastro de Itens'!$A:$E,3,FALSE)</f>
        <v>g</v>
      </c>
      <c r="G20" s="109">
        <f>_xlfn.XLOOKUP($D20,'Cadastro de Itens'!$A:$A,'Cadastro de Itens'!$E:$E)</f>
        <v>1</v>
      </c>
      <c r="H20" s="108">
        <f>VLOOKUP($D20,'Cadastro de Itens'!$A:$E,2,FALSE)</f>
        <v>1000</v>
      </c>
      <c r="I20" s="108" t="str">
        <f t="shared" si="2"/>
        <v>g</v>
      </c>
      <c r="J20" s="111">
        <f>VLOOKUP($D20,'Cadastro de Itens'!$A:$D,4,FALSE)</f>
        <v>38</v>
      </c>
    </row>
    <row r="21" spans="1:10" x14ac:dyDescent="0.25">
      <c r="A21" s="99" t="str">
        <f t="shared" si="0"/>
        <v>Bolo de Chocolate Meio Amargo_3</v>
      </c>
      <c r="B21" s="95">
        <v>3</v>
      </c>
      <c r="C21" s="70" t="s">
        <v>235</v>
      </c>
      <c r="D21" s="70" t="s">
        <v>177</v>
      </c>
      <c r="E21" s="70">
        <v>4</v>
      </c>
      <c r="F21" s="108" t="str">
        <f>VLOOKUP($D21,'Cadastro de Itens'!$A:$E,3,FALSE)</f>
        <v>un</v>
      </c>
      <c r="G21" s="109">
        <f>_xlfn.XLOOKUP($D21,'Cadastro de Itens'!$A:$A,'Cadastro de Itens'!$E:$E)</f>
        <v>1</v>
      </c>
      <c r="H21" s="108">
        <f>VLOOKUP($D21,'Cadastro de Itens'!$A:$E,2,FALSE)</f>
        <v>30</v>
      </c>
      <c r="I21" s="108" t="str">
        <f t="shared" si="2"/>
        <v>un</v>
      </c>
      <c r="J21" s="111">
        <f>VLOOKUP($D21,'Cadastro de Itens'!$A:$D,4,FALSE)</f>
        <v>19.5</v>
      </c>
    </row>
    <row r="22" spans="1:10" x14ac:dyDescent="0.25">
      <c r="A22" s="99" t="str">
        <f t="shared" si="0"/>
        <v>Bolo de Chocolate Meio Amargo_4</v>
      </c>
      <c r="B22" s="95">
        <v>4</v>
      </c>
      <c r="C22" s="70" t="s">
        <v>235</v>
      </c>
      <c r="D22" s="70" t="s">
        <v>139</v>
      </c>
      <c r="E22" s="70">
        <v>300</v>
      </c>
      <c r="F22" s="108" t="str">
        <f>VLOOKUP($D22,'Cadastro de Itens'!$A:$E,3,FALSE)</f>
        <v>ml</v>
      </c>
      <c r="G22" s="109">
        <f>_xlfn.XLOOKUP($D22,'Cadastro de Itens'!$A:$A,'Cadastro de Itens'!$E:$E)</f>
        <v>1</v>
      </c>
      <c r="H22" s="108">
        <f>VLOOKUP($D22,'Cadastro de Itens'!$A:$E,2,FALSE)</f>
        <v>1000</v>
      </c>
      <c r="I22" s="108" t="str">
        <f t="shared" si="2"/>
        <v>ml</v>
      </c>
      <c r="J22" s="111">
        <f>VLOOKUP($D22,'Cadastro de Itens'!$A:$D,4,FALSE)</f>
        <v>4.9000000000000004</v>
      </c>
    </row>
    <row r="23" spans="1:10" x14ac:dyDescent="0.25">
      <c r="A23" s="99" t="str">
        <f t="shared" si="0"/>
        <v>Bolo de Chocolate Meio Amargo_5</v>
      </c>
      <c r="B23" s="95">
        <v>5</v>
      </c>
      <c r="C23" s="70" t="s">
        <v>235</v>
      </c>
      <c r="D23" s="70" t="s">
        <v>155</v>
      </c>
      <c r="E23" s="70">
        <v>150</v>
      </c>
      <c r="F23" s="108" t="str">
        <f>VLOOKUP($D23,'Cadastro de Itens'!$A:$E,3,FALSE)</f>
        <v>g</v>
      </c>
      <c r="G23" s="109">
        <f>_xlfn.XLOOKUP($D23,'Cadastro de Itens'!$A:$A,'Cadastro de Itens'!$E:$E)</f>
        <v>1</v>
      </c>
      <c r="H23" s="108">
        <f>VLOOKUP($D23,'Cadastro de Itens'!$A:$E,2,FALSE)</f>
        <v>200</v>
      </c>
      <c r="I23" s="108" t="str">
        <f t="shared" si="2"/>
        <v>g</v>
      </c>
      <c r="J23" s="111">
        <f>VLOOKUP($D23,'Cadastro de Itens'!$A:$D,4,FALSE)</f>
        <v>11.5</v>
      </c>
    </row>
    <row r="24" spans="1:10" ht="15.75" thickBot="1" x14ac:dyDescent="0.3">
      <c r="A24" s="100" t="str">
        <f t="shared" si="0"/>
        <v>Bolo de Chocolate Meio Amargo_6</v>
      </c>
      <c r="B24" s="96">
        <v>6</v>
      </c>
      <c r="C24" s="71" t="s">
        <v>235</v>
      </c>
      <c r="D24" s="71" t="s">
        <v>123</v>
      </c>
      <c r="E24" s="71">
        <v>15</v>
      </c>
      <c r="F24" s="112" t="str">
        <f>VLOOKUP($D24,'Cadastro de Itens'!$A:$E,3,FALSE)</f>
        <v>g</v>
      </c>
      <c r="G24" s="113">
        <f>_xlfn.XLOOKUP($D24,'Cadastro de Itens'!$A:$A,'Cadastro de Itens'!$E:$E)</f>
        <v>1</v>
      </c>
      <c r="H24" s="112">
        <f>VLOOKUP($D24,'Cadastro de Itens'!$A:$E,2,FALSE)</f>
        <v>100</v>
      </c>
      <c r="I24" s="112" t="str">
        <f t="shared" si="2"/>
        <v>g</v>
      </c>
      <c r="J24" s="114">
        <f>VLOOKUP($D24,'Cadastro de Itens'!$A:$D,4,FALSE)</f>
        <v>5.5</v>
      </c>
    </row>
  </sheetData>
  <sheetProtection autoFilter="0"/>
  <autoFilter ref="A1:J1" xr:uid="{55FB3AE3-2413-4AE8-97DA-5C55A723702F}"/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612059-5EF6-442D-B08F-FC0512F8895D}">
          <x14:formula1>
            <xm:f>'Cadastro de Itens'!$A$4:$A$200</xm:f>
          </x14:formula1>
          <xm:sqref>D2:D24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ee7c722-8dbc-4d93-9211-0b7a977f6983" origin="userSelected"/>
</file>

<file path=customXml/itemProps1.xml><?xml version="1.0" encoding="utf-8"?>
<ds:datastoreItem xmlns:ds="http://schemas.openxmlformats.org/officeDocument/2006/customXml" ds:itemID="{3BCA11AC-AF6D-42C7-8E0B-A41C4F982DF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Ficha Técnica</vt:lpstr>
      <vt:lpstr>Cadastro de Itens</vt:lpstr>
      <vt:lpstr>Receitas</vt:lpstr>
      <vt:lpstr>Receitas x Ingredientes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Alberghini, Robson</dc:creator>
  <cp:lastModifiedBy>Alberghini, Robson</cp:lastModifiedBy>
  <cp:lastPrinted>2022-10-31T18:22:52Z</cp:lastPrinted>
  <dcterms:created xsi:type="dcterms:W3CDTF">2022-10-31T17:01:16Z</dcterms:created>
  <dcterms:modified xsi:type="dcterms:W3CDTF">2026-03-30T01:29:44Z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135015de-95ab-4e56-8bd0-09f7cd5b154a</vt:lpwstr>
  </property>
  <property fmtid="{D5CDD505-2E9C-101B-9397-08002B2CF9AE}" pid="3" name="bjDocumentSecurityLabel">
    <vt:lpwstr>This item has no classification</vt:lpwstr>
  </property>
  <property fmtid="{D5CDD505-2E9C-101B-9397-08002B2CF9AE}" pid="4" name="ClassificationMark">
    <vt:lpwstr>DANA</vt:lpwstr>
  </property>
  <property fmtid="{D5CDD505-2E9C-101B-9397-08002B2CF9AE}" pid="5" name="bjSaver">
    <vt:lpwstr>xOqsqCwhT5O7e3CA5q9IZSlnsXBwLGu+</vt:lpwstr>
  </property>
  <property fmtid="{D5CDD505-2E9C-101B-9397-08002B2CF9AE}" pid="6" name="bjClsUserRVM">
    <vt:lpwstr>[]</vt:lpwstr>
  </property>
  <property fmtid="{D5CDD505-2E9C-101B-9397-08002B2CF9AE}" pid="7" name="MSIP_Label_ff380b4d-8a71-4241-982c-3816ad3ce8fc_Enabled">
    <vt:lpwstr>true</vt:lpwstr>
  </property>
  <property fmtid="{D5CDD505-2E9C-101B-9397-08002B2CF9AE}" pid="8" name="MSIP_Label_ff380b4d-8a71-4241-982c-3816ad3ce8fc_SetDate">
    <vt:lpwstr>2026-03-16T23:44:06Z</vt:lpwstr>
  </property>
  <property fmtid="{D5CDD505-2E9C-101B-9397-08002B2CF9AE}" pid="9" name="MSIP_Label_ff380b4d-8a71-4241-982c-3816ad3ce8fc_Method">
    <vt:lpwstr>Standard</vt:lpwstr>
  </property>
  <property fmtid="{D5CDD505-2E9C-101B-9397-08002B2CF9AE}" pid="10" name="MSIP_Label_ff380b4d-8a71-4241-982c-3816ad3ce8fc_Name">
    <vt:lpwstr>defa4170-0d19-0005-0004-bc88714345d2</vt:lpwstr>
  </property>
  <property fmtid="{D5CDD505-2E9C-101B-9397-08002B2CF9AE}" pid="11" name="MSIP_Label_ff380b4d-8a71-4241-982c-3816ad3ce8fc_SiteId">
    <vt:lpwstr>eabe64c5-68f5-4a76-8301-9577a679e449</vt:lpwstr>
  </property>
  <property fmtid="{D5CDD505-2E9C-101B-9397-08002B2CF9AE}" pid="12" name="MSIP_Label_ff380b4d-8a71-4241-982c-3816ad3ce8fc_ActionId">
    <vt:lpwstr>2aef7699-7c30-45bf-b21e-7f161804cc65</vt:lpwstr>
  </property>
  <property fmtid="{D5CDD505-2E9C-101B-9397-08002B2CF9AE}" pid="13" name="MSIP_Label_ff380b4d-8a71-4241-982c-3816ad3ce8fc_ContentBits">
    <vt:lpwstr>0</vt:lpwstr>
  </property>
  <property fmtid="{D5CDD505-2E9C-101B-9397-08002B2CF9AE}" pid="14" name="MSIP_Label_ff380b4d-8a71-4241-982c-3816ad3ce8fc_Tag">
    <vt:lpwstr>10, 3, 0, 1</vt:lpwstr>
  </property>
</Properties>
</file>